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P:\Rental Production\CHIEF UNDERWRITER\2022 Documents\Policies and Procedures\"/>
    </mc:Choice>
  </mc:AlternateContent>
  <workbookProtection workbookPassword="CE34" lockStructure="1"/>
  <bookViews>
    <workbookView xWindow="0" yWindow="0" windowWidth="23040" windowHeight="8100"/>
  </bookViews>
  <sheets>
    <sheet name="Scoring Notes" sheetId="6" r:id="rId1"/>
    <sheet name="Developer Scoring" sheetId="1" r:id="rId2"/>
    <sheet name="MHDC Score" sheetId="3" state="hidden" r:id="rId3"/>
    <sheet name="CB and US Counties" sheetId="5" state="hidden" r:id="rId4"/>
    <sheet name="County Table" sheetId="4" state="hidden" r:id="rId5"/>
    <sheet name="CHAS" sheetId="2" state="hidden" r:id="rId6"/>
  </sheets>
  <externalReferences>
    <externalReference r:id="rId7"/>
  </externalReferences>
  <definedNames>
    <definedName name="_1_1_OF_17" localSheetId="0">#REF!</definedName>
    <definedName name="_1_1_OF_17">#REF!</definedName>
    <definedName name="_10_2_OF_17" localSheetId="0">#REF!</definedName>
    <definedName name="_10_2_OF_17">#REF!</definedName>
    <definedName name="_11_2013" localSheetId="0">#REF!</definedName>
    <definedName name="_11_2013">#REF!</definedName>
    <definedName name="_12_2013A">#REF!</definedName>
    <definedName name="_13_3_OF_17">#REF!</definedName>
    <definedName name="_14_4_OF_17">#REF!</definedName>
    <definedName name="_15_5_OF_17">#REF!</definedName>
    <definedName name="_16_6_OF_17">#REF!</definedName>
    <definedName name="_17_7_OF_17">#REF!</definedName>
    <definedName name="_18_8_OF_17">#REF!</definedName>
    <definedName name="_19_9_OF_17">#REF!</definedName>
    <definedName name="_2_10_OF_17">#REF!</definedName>
    <definedName name="_3_11_OF_17">#REF!</definedName>
    <definedName name="_4_12_OF_17">#REF!</definedName>
    <definedName name="_5_13_OF_17">#REF!</definedName>
    <definedName name="_6_14_OF_17">#REF!</definedName>
    <definedName name="_7_15_OF_17">#REF!</definedName>
    <definedName name="_8_16_OF_17">#REF!</definedName>
    <definedName name="_9_17_OF_17">#REF!</definedName>
    <definedName name="_Fill" hidden="1">#REF!</definedName>
    <definedName name="_xlnm._FilterDatabase" localSheetId="5" hidden="1">CHAS!$A$1:$H$1148</definedName>
    <definedName name="AMP">0</definedName>
    <definedName name="CINCINNATI">#REF!</definedName>
    <definedName name="CLEVELAND">#REF!</definedName>
    <definedName name="COL">#REF!</definedName>
    <definedName name="COLUMBUS">#REF!</definedName>
    <definedName name="COMP">#REF!</definedName>
    <definedName name="DAYTON">#REF!</definedName>
    <definedName name="Green_Building">[1]Sheet2!$A$42:$A$45</definedName>
    <definedName name="_xlnm.Print_Area" localSheetId="5">CHAS!$A$1:$H$116</definedName>
    <definedName name="_xlnm.Print_Area" localSheetId="1">'Developer Scoring'!$A$1:$G$158</definedName>
    <definedName name="_xlnm.Print_Area" localSheetId="2">'MHDC Score'!$B$2:$H$149</definedName>
    <definedName name="RURAL">#REF!</definedName>
    <definedName name="TOLEDO">#REF!</definedName>
  </definedNames>
  <calcPr calcId="162913"/>
</workbook>
</file>

<file path=xl/calcChain.xml><?xml version="1.0" encoding="utf-8"?>
<calcChain xmlns="http://schemas.openxmlformats.org/spreadsheetml/2006/main">
  <c r="H120" i="5" l="1"/>
  <c r="C61" i="1" l="1"/>
  <c r="C60" i="1"/>
  <c r="C59" i="1"/>
  <c r="C58" i="1"/>
  <c r="B82" i="3" l="1"/>
  <c r="F80" i="3"/>
  <c r="B83" i="1"/>
  <c r="E113" i="1" l="1"/>
  <c r="G34" i="3" l="1"/>
  <c r="F35" i="1"/>
  <c r="F76" i="1" l="1"/>
  <c r="F75" i="3" s="1"/>
  <c r="F75" i="1"/>
  <c r="F74" i="3" s="1"/>
  <c r="F74" i="1"/>
  <c r="F73" i="3" s="1"/>
  <c r="F73" i="1"/>
  <c r="F72" i="3" s="1"/>
  <c r="F57" i="3"/>
  <c r="F58" i="3"/>
  <c r="F59" i="3"/>
  <c r="F60" i="3"/>
  <c r="F56" i="3"/>
  <c r="G75" i="3"/>
  <c r="G74" i="3"/>
  <c r="G72" i="3"/>
  <c r="G73" i="3"/>
  <c r="F34" i="3"/>
  <c r="G56" i="3"/>
  <c r="F3" i="3"/>
  <c r="D3" i="3"/>
  <c r="H5" i="1"/>
  <c r="B88" i="3"/>
  <c r="B89" i="3" s="1"/>
  <c r="B89" i="1"/>
  <c r="B90" i="1" s="1"/>
  <c r="F85" i="3"/>
  <c r="B60" i="3"/>
  <c r="D4" i="3"/>
  <c r="G49" i="3"/>
  <c r="D2" i="3"/>
  <c r="G102" i="3"/>
  <c r="F131" i="3"/>
  <c r="F126" i="3"/>
  <c r="F117" i="3"/>
  <c r="F103" i="3"/>
  <c r="F99" i="3"/>
  <c r="F97" i="3"/>
  <c r="F95" i="3"/>
  <c r="F93" i="3"/>
  <c r="F91" i="3"/>
  <c r="F89" i="3"/>
  <c r="F88" i="3"/>
  <c r="F87" i="3"/>
  <c r="F82" i="3"/>
  <c r="F81" i="3"/>
  <c r="F77" i="3"/>
  <c r="F68" i="3"/>
  <c r="F66" i="3"/>
  <c r="F64" i="3"/>
  <c r="F62" i="3"/>
  <c r="F40" i="3"/>
  <c r="F41" i="3"/>
  <c r="F42" i="3"/>
  <c r="F43" i="3"/>
  <c r="F44" i="3"/>
  <c r="F45" i="3"/>
  <c r="F46" i="3"/>
  <c r="F47" i="3"/>
  <c r="F39" i="3"/>
  <c r="F32" i="3"/>
  <c r="F31" i="3"/>
  <c r="F30" i="3"/>
  <c r="F29" i="3"/>
  <c r="F26" i="3"/>
  <c r="F25" i="3"/>
  <c r="F24" i="3"/>
  <c r="F23" i="3"/>
  <c r="F20" i="3"/>
  <c r="F18" i="3"/>
  <c r="F16" i="3"/>
  <c r="F14" i="3"/>
  <c r="F128" i="3"/>
  <c r="B61" i="1"/>
  <c r="D113" i="1"/>
  <c r="E114" i="1"/>
  <c r="F103" i="1" s="1"/>
  <c r="F50" i="1"/>
  <c r="C60" i="3" l="1"/>
  <c r="C58" i="3"/>
  <c r="C59" i="3"/>
  <c r="C57" i="3"/>
  <c r="F49" i="3"/>
  <c r="B75" i="3"/>
  <c r="G121" i="3" s="1"/>
  <c r="B76" i="1"/>
  <c r="H5" i="3"/>
  <c r="H109" i="3" s="1"/>
  <c r="F102" i="3"/>
  <c r="H110" i="1"/>
  <c r="H109" i="1"/>
  <c r="H107" i="1"/>
  <c r="H108" i="1"/>
  <c r="H108" i="3" l="1"/>
  <c r="H107" i="3"/>
  <c r="H110" i="3"/>
  <c r="H111" i="1"/>
  <c r="F122" i="1" s="1"/>
  <c r="F6" i="1" s="1"/>
  <c r="H111" i="3" l="1"/>
  <c r="H2" i="3" s="1"/>
  <c r="F121" i="3"/>
</calcChain>
</file>

<file path=xl/sharedStrings.xml><?xml version="1.0" encoding="utf-8"?>
<sst xmlns="http://schemas.openxmlformats.org/spreadsheetml/2006/main" count="2035" uniqueCount="300">
  <si>
    <t>Phase I - Threashold Documents</t>
  </si>
  <si>
    <t>Executed FIN-100</t>
  </si>
  <si>
    <t>Application Fee</t>
  </si>
  <si>
    <t>Narrative</t>
  </si>
  <si>
    <t>Financing Letters of Intent</t>
  </si>
  <si>
    <t>Notifications</t>
  </si>
  <si>
    <t>Chief Executive of Local Jurisdiction</t>
  </si>
  <si>
    <t>State Senator</t>
  </si>
  <si>
    <t>State Representative</t>
  </si>
  <si>
    <t>Executive Director of Local HFA</t>
  </si>
  <si>
    <t>Proposed Services</t>
  </si>
  <si>
    <t>Projected Medicaid Savings (Sr. and Supportive Housing only)</t>
  </si>
  <si>
    <t>Pass/Fail</t>
  </si>
  <si>
    <t>Phase II - Priority Scoring</t>
  </si>
  <si>
    <t>Priority Group</t>
  </si>
  <si>
    <t>Workforce Housing</t>
  </si>
  <si>
    <t>Service Enriched including Veterans Housing</t>
  </si>
  <si>
    <t>Special Needs, Vulnerable Populations, and Independence Enabling</t>
  </si>
  <si>
    <t>Preservation</t>
  </si>
  <si>
    <t>CDBG-DR</t>
  </si>
  <si>
    <t>HOME CHDO</t>
  </si>
  <si>
    <t>Phase II Points</t>
  </si>
  <si>
    <t>Phase III - General Scoring</t>
  </si>
  <si>
    <t>Mixed Income Development (10 pts)</t>
  </si>
  <si>
    <t>Tenant Ownership (5 pts)</t>
  </si>
  <si>
    <t>Previous Phase Success (1 pt)</t>
  </si>
  <si>
    <t>Zoned (10 pts)</t>
  </si>
  <si>
    <t>Not Zoned but with Waiver (10 pts)</t>
  </si>
  <si>
    <t>Federal Historic Tax Credits (5 pts)</t>
  </si>
  <si>
    <t>Rental Assistance (5 pts)</t>
  </si>
  <si>
    <t>County</t>
  </si>
  <si>
    <t>Rent Burden &lt;=30%</t>
  </si>
  <si>
    <t>Rent Burden &gt;30% to &lt;=50%</t>
  </si>
  <si>
    <t>Rent Burden &gt;50%</t>
  </si>
  <si>
    <t>Rent Burden not available</t>
  </si>
  <si>
    <t>Total Rented</t>
  </si>
  <si>
    <t>30% + 50% Rent Burdened</t>
  </si>
  <si>
    <t>% Rent Burdened</t>
  </si>
  <si>
    <t>Clark</t>
  </si>
  <si>
    <t>Mercer</t>
  </si>
  <si>
    <t>Gentry</t>
  </si>
  <si>
    <t>Worth</t>
  </si>
  <si>
    <t>Atchison</t>
  </si>
  <si>
    <t>Shelby</t>
  </si>
  <si>
    <t>Lewis</t>
  </si>
  <si>
    <t>DeKalb</t>
  </si>
  <si>
    <t>Shannon</t>
  </si>
  <si>
    <t>Schuyler</t>
  </si>
  <si>
    <t>Holt</t>
  </si>
  <si>
    <t>Pike</t>
  </si>
  <si>
    <t>Daviess</t>
  </si>
  <si>
    <t>Maries</t>
  </si>
  <si>
    <t>Sullivan</t>
  </si>
  <si>
    <t>McDonald</t>
  </si>
  <si>
    <t>Knox</t>
  </si>
  <si>
    <t>Livingston</t>
  </si>
  <si>
    <t>Chariton</t>
  </si>
  <si>
    <t>Osage</t>
  </si>
  <si>
    <t>Lawrence</t>
  </si>
  <si>
    <t>Andrew</t>
  </si>
  <si>
    <t>Ralls</t>
  </si>
  <si>
    <t>Bates</t>
  </si>
  <si>
    <t>Dallas</t>
  </si>
  <si>
    <t>Macon</t>
  </si>
  <si>
    <t>Cole</t>
  </si>
  <si>
    <t>Scotland</t>
  </si>
  <si>
    <t>Harrison</t>
  </si>
  <si>
    <t>Iron</t>
  </si>
  <si>
    <t>Grundy</t>
  </si>
  <si>
    <t>Monroe</t>
  </si>
  <si>
    <t>Linn</t>
  </si>
  <si>
    <t>Audrain</t>
  </si>
  <si>
    <t>Perry</t>
  </si>
  <si>
    <t>Webster</t>
  </si>
  <si>
    <t>Caldwell</t>
  </si>
  <si>
    <t>Dent</t>
  </si>
  <si>
    <t>Reynolds</t>
  </si>
  <si>
    <t>Pulaski</t>
  </si>
  <si>
    <t>Cooper</t>
  </si>
  <si>
    <t>Washington</t>
  </si>
  <si>
    <t>Marion</t>
  </si>
  <si>
    <t>Callaway</t>
  </si>
  <si>
    <t>Moniteau</t>
  </si>
  <si>
    <t>Clinton</t>
  </si>
  <si>
    <t>Ray</t>
  </si>
  <si>
    <t>Bollinger</t>
  </si>
  <si>
    <t>Newton</t>
  </si>
  <si>
    <t>Lafayette</t>
  </si>
  <si>
    <t>Henry</t>
  </si>
  <si>
    <t>Wright</t>
  </si>
  <si>
    <t>Dade</t>
  </si>
  <si>
    <t>Miller</t>
  </si>
  <si>
    <t>Franklin</t>
  </si>
  <si>
    <t>Clay</t>
  </si>
  <si>
    <t>Morgan</t>
  </si>
  <si>
    <t>Scott</t>
  </si>
  <si>
    <t>Platte</t>
  </si>
  <si>
    <t>Ripley</t>
  </si>
  <si>
    <t>Jefferson</t>
  </si>
  <si>
    <t>Carter</t>
  </si>
  <si>
    <t>Gasconade</t>
  </si>
  <si>
    <t>Stoddard</t>
  </si>
  <si>
    <t>Howell</t>
  </si>
  <si>
    <t>Putnam</t>
  </si>
  <si>
    <t>Cass</t>
  </si>
  <si>
    <t>Taney</t>
  </si>
  <si>
    <t>Barton</t>
  </si>
  <si>
    <t>Carroll</t>
  </si>
  <si>
    <t>Saline</t>
  </si>
  <si>
    <t>Montgomery</t>
  </si>
  <si>
    <t>Barry</t>
  </si>
  <si>
    <t>Pettis</t>
  </si>
  <si>
    <t>Cape Girardeau</t>
  </si>
  <si>
    <t>Vernon</t>
  </si>
  <si>
    <t>Howard</t>
  </si>
  <si>
    <t>Mississippi</t>
  </si>
  <si>
    <t>Texas</t>
  </si>
  <si>
    <t>Christian</t>
  </si>
  <si>
    <t>Stone</t>
  </si>
  <si>
    <t>New Madrid</t>
  </si>
  <si>
    <t>Lincoln</t>
  </si>
  <si>
    <t>Cedar</t>
  </si>
  <si>
    <t>Dunklin</t>
  </si>
  <si>
    <t>Pemiscot</t>
  </si>
  <si>
    <t>Crawford</t>
  </si>
  <si>
    <t>Hickory</t>
  </si>
  <si>
    <t>Jasper</t>
  </si>
  <si>
    <t>Buchanan</t>
  </si>
  <si>
    <t>Ozark</t>
  </si>
  <si>
    <t>Butler</t>
  </si>
  <si>
    <t>Nodaway</t>
  </si>
  <si>
    <t>Wayne</t>
  </si>
  <si>
    <t>Camden</t>
  </si>
  <si>
    <t>Phelps</t>
  </si>
  <si>
    <t>Laclede</t>
  </si>
  <si>
    <t>Randolph</t>
  </si>
  <si>
    <t>Johnson</t>
  </si>
  <si>
    <t>Jackson</t>
  </si>
  <si>
    <t>Douglas</t>
  </si>
  <si>
    <t>Warren</t>
  </si>
  <si>
    <t>Polk</t>
  </si>
  <si>
    <t>Madison</t>
  </si>
  <si>
    <t>Benton</t>
  </si>
  <si>
    <t>Greene</t>
  </si>
  <si>
    <t>Oregon</t>
  </si>
  <si>
    <t>Boone</t>
  </si>
  <si>
    <t>Adair</t>
  </si>
  <si>
    <t/>
  </si>
  <si>
    <t>St Charles</t>
  </si>
  <si>
    <t>St Clair</t>
  </si>
  <si>
    <t>St Francois</t>
  </si>
  <si>
    <t>St Louis City</t>
  </si>
  <si>
    <t>St Louis</t>
  </si>
  <si>
    <t xml:space="preserve">Ste Genevieve </t>
  </si>
  <si>
    <t>Developer:</t>
  </si>
  <si>
    <t>Property Name:</t>
  </si>
  <si>
    <t>Economic Impact to Missouri (provided in FIN-100)</t>
  </si>
  <si>
    <t>Number of employees in Missouri</t>
  </si>
  <si>
    <t>Percent of hard and soft costs from MO based firms</t>
  </si>
  <si>
    <t>Opportunity Zone (as enacted under the 2017 Tax Cuts &amp; Jobs Act)</t>
  </si>
  <si>
    <t>Location</t>
  </si>
  <si>
    <t>Rural Underserved County - 2a (5 pts)</t>
  </si>
  <si>
    <t>Preservation (10 pts)</t>
  </si>
  <si>
    <t>HOME CHDO - requesting no LIHTC (10 pts)</t>
  </si>
  <si>
    <t xml:space="preserve">Development Characteristics </t>
  </si>
  <si>
    <t>Phase III Objective Points</t>
  </si>
  <si>
    <t>Development Team</t>
  </si>
  <si>
    <t>Non-Profit and HOME CHDO (5 pts)</t>
  </si>
  <si>
    <t>Total Credit Efficency</t>
  </si>
  <si>
    <t># LIHTC Units</t>
  </si>
  <si>
    <t>Studio BR</t>
  </si>
  <si>
    <t>1 Bedroom</t>
  </si>
  <si>
    <t>2 Bedroom</t>
  </si>
  <si>
    <t>3 Bedroom</t>
  </si>
  <si>
    <t>4 Bedroom</t>
  </si>
  <si>
    <t>5 Bedroom</t>
  </si>
  <si>
    <t>Select</t>
  </si>
  <si>
    <t># Total Units</t>
  </si>
  <si>
    <t>Totals</t>
  </si>
  <si>
    <t>Subjective Categories</t>
  </si>
  <si>
    <t>MHDC has NOT included the following categories for self-scoring: Services; Opportunity Area; Economic Development and; Development Team Prior Performance. However, questions about some these categories need completed at the bottom of this spreadsheet.</t>
  </si>
  <si>
    <t>Are you applying under the Service Enriched priority?</t>
  </si>
  <si>
    <t>Are you requesting MHDC to evaluate the application for points</t>
  </si>
  <si>
    <t>available under the Economic Development category?</t>
  </si>
  <si>
    <t>Income Targeting (max 10 pts) (no more than 1 category)</t>
  </si>
  <si>
    <t>Please note that the above subjective priorities and category require related exhibits to be submitted with the application for evaluation and consideration.</t>
  </si>
  <si>
    <t>You have applyed under the Opportunity Area priority as noted above?</t>
  </si>
  <si>
    <t>Per Remona</t>
  </si>
  <si>
    <t>(7 pts if nothing the rest of "Site Location" category &lt; 7 points)</t>
  </si>
  <si>
    <t xml:space="preserve">You have applyed under the Opportunity Area priority. </t>
  </si>
  <si>
    <t>available under the Economic Development category? (5 pts.)</t>
  </si>
  <si>
    <t>Developer Team Evaluation</t>
  </si>
  <si>
    <t>Per Team</t>
  </si>
  <si>
    <t>https://ded.mo.gov/sites/default/files/Opportunity%20Zone%20List_0.pdf</t>
  </si>
  <si>
    <t>LIHTC Set-Aside and/or CHDO Set-Aside qualifies</t>
  </si>
  <si>
    <t>At least 15% of total units must be set-aside</t>
  </si>
  <si>
    <t>Only qualify if development is HOME/CHDO only - no tax credits</t>
  </si>
  <si>
    <t>See Rent Burdened spreadsheet</t>
  </si>
  <si>
    <t>Region</t>
  </si>
  <si>
    <t>PH Zone City</t>
  </si>
  <si>
    <t>PH Zone #</t>
  </si>
  <si>
    <t>Columbia</t>
  </si>
  <si>
    <t>Kansas City</t>
  </si>
  <si>
    <t>Springfield</t>
  </si>
  <si>
    <t>St. Louis</t>
  </si>
  <si>
    <t>KC</t>
  </si>
  <si>
    <t>Dekalb</t>
  </si>
  <si>
    <t>STL</t>
  </si>
  <si>
    <t>NA</t>
  </si>
  <si>
    <t>St Louis County</t>
  </si>
  <si>
    <t>Ste Genevieve</t>
  </si>
  <si>
    <t>OSR</t>
  </si>
  <si>
    <t>OSRage</t>
  </si>
  <si>
    <t>OSM</t>
  </si>
  <si>
    <t>SOM</t>
  </si>
  <si>
    <t>Severe Cost Burdened Renter Households</t>
  </si>
  <si>
    <t>Total Households</t>
  </si>
  <si>
    <t>Renter Households</t>
  </si>
  <si>
    <t>Renter Households w/ 50% or more CB</t>
  </si>
  <si>
    <t>% of All Households</t>
  </si>
  <si>
    <t>Severe Cost Burden % of All Renter Households</t>
  </si>
  <si>
    <t xml:space="preserve">Permenant Leverage Funds </t>
  </si>
  <si>
    <t>Use of Resources (max 10 pts)</t>
  </si>
  <si>
    <t>Use of Resources  (max 10 pts)</t>
  </si>
  <si>
    <t>Permenant Leverage Funds</t>
  </si>
  <si>
    <t>Target Population:</t>
  </si>
  <si>
    <t xml:space="preserve">   Type of Construction:   </t>
  </si>
  <si>
    <t xml:space="preserve">Total Points:   </t>
  </si>
  <si>
    <t xml:space="preserve">County:   </t>
  </si>
  <si>
    <t>Please note that the above subjective priorities and categories require related exhibits to be submitted with the application for evaluation and consideration.</t>
  </si>
  <si>
    <t>Total Development Costs (10 pts for being under limits)</t>
  </si>
  <si>
    <t>Total Bedrooms</t>
  </si>
  <si>
    <t>Credit Efficiency (-5/0/5 pts)</t>
  </si>
  <si>
    <t>County:</t>
  </si>
  <si>
    <t>Site Location (max 15 pts based on County selection at Top)</t>
  </si>
  <si>
    <r>
      <t>Applicable Fraction</t>
    </r>
    <r>
      <rPr>
        <b/>
        <sz val="9"/>
        <color rgb="FFFF0000"/>
        <rFont val="Arial"/>
        <family val="2"/>
      </rPr>
      <t xml:space="preserve"> (must complete)</t>
    </r>
  </si>
  <si>
    <t>Please complete BROWN colored cells</t>
  </si>
  <si>
    <t>Cost Burdened Households 1a (no more than 1 category)</t>
  </si>
  <si>
    <t>&gt; 20% Cost Burden (10 pts)</t>
  </si>
  <si>
    <t>&gt; 15% Cost Burden (7 pts)</t>
  </si>
  <si>
    <t>&gt; 10% Cost Burden (5 pts)</t>
  </si>
  <si>
    <t>Total 4% or 9% Qualified Basis (including acquisition basis)</t>
  </si>
  <si>
    <t>Total 4% or 9% Qqualified Basis (including acquisition basis)</t>
  </si>
  <si>
    <t>MHDC has NOT included the following categories for self-scoring: Services, Opportunity Area, Economic Development, Credit Efficiency and Development Team Prior Performance. However; questions about some of these categories need completed at the bottom of this spreadsheet.</t>
  </si>
  <si>
    <t>N/A</t>
  </si>
  <si>
    <t xml:space="preserve">   Self-Score Total Points:   </t>
  </si>
  <si>
    <t>Income Averaging = unavalible points</t>
  </si>
  <si>
    <t>Per Annette</t>
  </si>
  <si>
    <t>Extended Compliance (up to 5 pts) (no more than 1 category)</t>
  </si>
  <si>
    <t>5 - 9 yrs (Total Compliance Period 20-24 yrs)</t>
  </si>
  <si>
    <t xml:space="preserve">Credit Efficiency </t>
  </si>
  <si>
    <t>Credit Efficiency (up to 7 pts.)</t>
  </si>
  <si>
    <t>To qualify, development must not request MO state historic creidts &amp; MO LIHTC</t>
  </si>
  <si>
    <t>LIHTC Set-Aside and/or CHDO Set-Aside qualifies (No 4% Applications)</t>
  </si>
  <si>
    <t>Per Gus/Jess</t>
  </si>
  <si>
    <t>The % per location will populate after the county is completed at top of spreadsheet</t>
  </si>
  <si>
    <t>Developer comments on items associated with scoring including comments Asset Management should consider when scoring prior performance:</t>
  </si>
  <si>
    <t>Must have Preservation Letter to qualify - always MHDC and then RD or HUD if applicable</t>
  </si>
  <si>
    <t>This must be noted in the FIN-100 on the Tax Credit Addendum tab within the "Opt-Out" question</t>
  </si>
  <si>
    <t>MHDC Scoring Comments:</t>
  </si>
  <si>
    <t>&gt; 5% (0,3,4 or 5 pts)</t>
  </si>
  <si>
    <t>&gt; 2.5% (0, 1, 2 or 3 pts)</t>
  </si>
  <si>
    <t>&gt; 7.5% (0,5,7 or 10 pts)</t>
  </si>
  <si>
    <r>
      <t xml:space="preserve">Construction Leverage Funds </t>
    </r>
    <r>
      <rPr>
        <sz val="9"/>
        <rFont val="Arial"/>
        <family val="2"/>
      </rPr>
      <t>(min Construction Loan &gt; = 50% TDC) (0,1,3 or 5 pts)</t>
    </r>
  </si>
  <si>
    <r>
      <t>Construction Leverage Funds</t>
    </r>
    <r>
      <rPr>
        <sz val="9"/>
        <rFont val="Arial"/>
        <family val="2"/>
      </rPr>
      <t xml:space="preserve"> (min Construction Loan &gt; = 50% TDC)            (0,1,3 or 5 pts)</t>
    </r>
  </si>
  <si>
    <t>10 - 14 yrs (Total Compliance Period 25-29 yrs)</t>
  </si>
  <si>
    <t>&gt;=15 yrs (Total Compliance Period 30+ yrs)</t>
  </si>
  <si>
    <t>Are you applying under the Service Enriched priority? (up to 5 pts)</t>
  </si>
  <si>
    <t>Opportunity Area (as defined in section III of 2022 QAP)</t>
  </si>
  <si>
    <t>Must be a qualified CHDO - Ask Julie Smith</t>
  </si>
  <si>
    <t>Non-Profit (as defined in section III of 2022 QAP)</t>
  </si>
  <si>
    <t>Must have at least 10% market or Income Averaging units at 80% AMI.  WF counts as market.</t>
  </si>
  <si>
    <t>Mostly SF rentals - developments intended for 100% eventual tenant ownership.  Must include tenant ownership plan.</t>
  </si>
  <si>
    <t>Must have preservation letter to qualify - always MHDC and then RD or HUD if applicable.</t>
  </si>
  <si>
    <t>MHDC resource, private bank loans and affilitated part grant funds are not eligible for points in this category.</t>
  </si>
  <si>
    <t>Must have 15% units with rental assistance commitment letter for at least 3 years.</t>
  </si>
  <si>
    <t>Per Gus/Jesse/Sully</t>
  </si>
  <si>
    <t xml:space="preserve">National Housing Trust Fund </t>
  </si>
  <si>
    <t>(as defined in section III of the 2022 QAP)</t>
  </si>
  <si>
    <t>National Housing Trust Fund (3 pts)</t>
  </si>
  <si>
    <t>Workforce only for counties whose AMI is lower than the State Wide Median Income of $81,700</t>
  </si>
  <si>
    <t>Underserved Counties (2021)</t>
  </si>
  <si>
    <t>Underserved Counties (2022)</t>
  </si>
  <si>
    <t>(For use with 2022 QAP)</t>
  </si>
  <si>
    <t>Phase III - General Scoring:</t>
  </si>
  <si>
    <t>Income Targeting:</t>
  </si>
  <si>
    <t>Mixed Income Development</t>
  </si>
  <si>
    <t>Tenant Ownership</t>
  </si>
  <si>
    <t>Developments must have a "Homeownership Plan" exhibit within their application package to qualify for points in this category.</t>
  </si>
  <si>
    <t>Permanent Supportive Housing / Vulnerable Population</t>
  </si>
  <si>
    <t>Units must be designated properly in the "SA - Vuln - Pop" or "SA - Special Needs" column on the "VIIa. Development Plan" worksheet within the FIN-100. Rents for these units must meet rent guidelines specified in the QAP.</t>
  </si>
  <si>
    <t>If the development has MHDC financing or is encumbered by a LURA and/or Regulatory Agreement with MHDC, it must have a preservation letter from MHDC. If the development has HUD financing, it must have both a MHDC and a HUD letter of preservation. If the development has Rural Development financing, it must have both a MHDC and a Rural Development letter of preservation.</t>
  </si>
  <si>
    <t>Extented Compliance</t>
  </si>
  <si>
    <t>Developments must waive their right to opt-out and specify how many years they are extending their "Compliance Period" on the "IX. Tax Credit Addendum" spreadsheet within the FIN-100 to qualify for points in this category.</t>
  </si>
  <si>
    <t>Units for Income Targeting must be designated properly in the "AMGI Designation" column on the "VIIa. Development Plan" worksheet within the FIN-100.</t>
  </si>
  <si>
    <t>A development must have at least 10% market rate units or 10% Income Averaging Units at 80% AMI to qualify for these points. The market rate units must be designated properly in the "Market" column under "Primary Unit Designation" on the "VIIa. Development Plan" worksheet within the FIN-100. 80% units qualifying under the Income Average Set-Aside must be designated at 80% in the "AMGI Designation" column on the "VIIa. Development Plan" worksheet within the FIN-100.</t>
  </si>
  <si>
    <t>Any previous phase - must have vacancy rate &lt;5%, waitlist and be within 1/2 mile of 1st phase.  (Information of form 1300 of market study.)</t>
  </si>
  <si>
    <t>Permanent Supportive Housing / Vulnerable Population (5 pts)</t>
  </si>
  <si>
    <t>Rental Assitance</t>
  </si>
  <si>
    <t>The amount of rental assistance required to qualify for points in this category is calculated as the difference between net rent and 30% of household income. The minimum amount of available rent assistance per assisted unit must be at least 15% of net rent for a minimum of three years. Please see the Developer Guide for additional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</si>
</sst>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44" formatCode="_(&quot;$&quot;* #,##0.00_);_(&quot;$&quot;* \(#,##0.00\);_(&quot;$&quot;* &quot;-&quot;??_);_(@_)"/>
    <numFmt numFmtId="164" formatCode="0_)"/>
    <numFmt numFmtId="165" formatCode="0.000%"/>
  </numFmts>
  <fonts count="28">
    <font>
      <sz val="12"/>
      <name val="Arial"/>
    </font>
    <font>
      <sz val="9"/>
      <name val="Arial"/>
      <family val="2"/>
    </font>
    <font>
      <b/>
      <sz val="9"/>
      <name val="Arial"/>
      <family val="2"/>
    </font>
    <font>
      <sz val="10"/>
      <name val="Arial"/>
      <family val="2"/>
    </font>
    <font>
      <sz val="12"/>
      <name val="Arial MT"/>
    </font>
    <font>
      <sz val="12"/>
      <name val="Arial"/>
      <family val="2"/>
    </font>
    <font>
      <b/>
      <sz val="12"/>
      <name val="Arial"/>
      <family val="2"/>
    </font>
    <font>
      <sz val="10"/>
      <color indexed="8"/>
      <name val="Arial"/>
      <family val="2"/>
    </font>
    <font>
      <sz val="10"/>
      <color indexed="10"/>
      <name val="Arial"/>
      <family val="2"/>
    </font>
    <font>
      <sz val="11"/>
      <color theme="1"/>
      <name val="Calibri"/>
      <family val="2"/>
      <scheme val="minor"/>
    </font>
    <font>
      <u/>
      <sz val="12"/>
      <color theme="10"/>
      <name val="Arial"/>
      <family val="2"/>
    </font>
    <font>
      <b/>
      <sz val="11"/>
      <color theme="1"/>
      <name val="Calibri"/>
      <family val="2"/>
      <scheme val="minor"/>
    </font>
    <font>
      <b/>
      <i/>
      <u/>
      <sz val="9"/>
      <color rgb="FF0070C0"/>
      <name val="Arial"/>
      <family val="2"/>
    </font>
    <font>
      <b/>
      <sz val="9"/>
      <color rgb="FFFF0000"/>
      <name val="Arial"/>
      <family val="2"/>
    </font>
    <font>
      <b/>
      <sz val="10"/>
      <color theme="1"/>
      <name val="Calibri"/>
      <family val="2"/>
      <scheme val="minor"/>
    </font>
    <font>
      <sz val="10"/>
      <color theme="1"/>
      <name val="Calibri"/>
      <family val="2"/>
      <scheme val="minor"/>
    </font>
    <font>
      <sz val="12"/>
      <color rgb="FFFF0000"/>
      <name val="Arial"/>
      <family val="2"/>
    </font>
    <font>
      <sz val="9"/>
      <color theme="0"/>
      <name val="Arial"/>
      <family val="2"/>
    </font>
    <font>
      <sz val="9"/>
      <color rgb="FFFF0000"/>
      <name val="Arial"/>
      <family val="2"/>
    </font>
    <font>
      <u/>
      <sz val="9"/>
      <color theme="10"/>
      <name val="Arial"/>
      <family val="2"/>
    </font>
    <font>
      <b/>
      <sz val="12"/>
      <color rgb="FF000000"/>
      <name val="Arial Narrow"/>
      <family val="2"/>
    </font>
    <font>
      <sz val="12"/>
      <color rgb="FF000000"/>
      <name val="Arial Narrow"/>
      <family val="2"/>
    </font>
    <font>
      <u/>
      <sz val="12"/>
      <color theme="0"/>
      <name val="Arial"/>
      <family val="2"/>
    </font>
    <font>
      <b/>
      <i/>
      <sz val="9"/>
      <color rgb="FFFF0000"/>
      <name val="Arial"/>
      <family val="2"/>
    </font>
    <font>
      <b/>
      <sz val="26"/>
      <color theme="1"/>
      <name val="Calibri"/>
      <family val="2"/>
      <scheme val="minor"/>
    </font>
    <font>
      <b/>
      <sz val="12"/>
      <color rgb="FFFF0000"/>
      <name val="Arial"/>
      <family val="2"/>
    </font>
    <font>
      <b/>
      <i/>
      <u/>
      <sz val="16"/>
      <color rgb="FFC00000"/>
      <name val="Arial"/>
      <family val="2"/>
    </font>
    <font>
      <b/>
      <sz val="12"/>
      <color theme="1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808080"/>
      </left>
      <right style="medium">
        <color rgb="FF808080"/>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808080"/>
      </left>
      <right/>
      <top style="medium">
        <color rgb="FF808080"/>
      </top>
      <bottom style="medium">
        <color rgb="FF808080"/>
      </bottom>
      <diagonal/>
    </border>
  </borders>
  <cellStyleXfs count="11">
    <xf numFmtId="0" fontId="0" fillId="0" borderId="0"/>
    <xf numFmtId="44" fontId="5"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xf numFmtId="0" fontId="9" fillId="0" borderId="0"/>
    <xf numFmtId="0" fontId="9" fillId="0" borderId="0"/>
    <xf numFmtId="164" fontId="4" fillId="0" borderId="0"/>
    <xf numFmtId="0" fontId="7" fillId="0" borderId="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235">
    <xf numFmtId="0" fontId="0" fillId="0" borderId="0" xfId="0"/>
    <xf numFmtId="0" fontId="1" fillId="0" borderId="2" xfId="0" applyFont="1" applyBorder="1" applyAlignment="1"/>
    <xf numFmtId="0" fontId="1" fillId="0" borderId="3" xfId="0" applyFont="1" applyBorder="1" applyAlignment="1"/>
    <xf numFmtId="0" fontId="1" fillId="0" borderId="3" xfId="0" applyFont="1" applyBorder="1" applyAlignment="1">
      <alignment horizontal="center"/>
    </xf>
    <xf numFmtId="0" fontId="1" fillId="0" borderId="4" xfId="0" applyFont="1" applyBorder="1" applyAlignment="1"/>
    <xf numFmtId="0" fontId="1" fillId="0" borderId="0" xfId="0" applyFont="1" applyAlignment="1"/>
    <xf numFmtId="0" fontId="1" fillId="0" borderId="5" xfId="0" applyFont="1" applyBorder="1" applyAlignment="1"/>
    <xf numFmtId="0" fontId="12" fillId="0" borderId="0" xfId="0" applyFont="1" applyBorder="1" applyAlignment="1"/>
    <xf numFmtId="0" fontId="1" fillId="0" borderId="0" xfId="0" applyFont="1" applyBorder="1" applyAlignment="1">
      <alignment horizontal="center"/>
    </xf>
    <xf numFmtId="0" fontId="1" fillId="0" borderId="6" xfId="0" applyFont="1" applyBorder="1" applyAlignment="1"/>
    <xf numFmtId="0" fontId="1" fillId="0" borderId="0" xfId="0" applyFont="1" applyBorder="1" applyAlignment="1"/>
    <xf numFmtId="0" fontId="1" fillId="2" borderId="5" xfId="0" applyFont="1" applyFill="1" applyBorder="1" applyAlignment="1"/>
    <xf numFmtId="0" fontId="1" fillId="2" borderId="0" xfId="0" applyFont="1" applyFill="1" applyBorder="1" applyAlignment="1"/>
    <xf numFmtId="0" fontId="1" fillId="2" borderId="7" xfId="0" applyFont="1" applyFill="1" applyBorder="1" applyAlignment="1">
      <alignment horizontal="center"/>
    </xf>
    <xf numFmtId="0" fontId="1" fillId="2" borderId="6" xfId="0" applyFont="1" applyFill="1" applyBorder="1" applyAlignment="1"/>
    <xf numFmtId="0" fontId="1" fillId="0" borderId="0" xfId="0" applyFont="1" applyFill="1" applyBorder="1" applyAlignment="1"/>
    <xf numFmtId="0" fontId="1" fillId="2" borderId="0" xfId="0" applyFont="1" applyFill="1" applyBorder="1" applyAlignment="1">
      <alignment horizontal="center"/>
    </xf>
    <xf numFmtId="0" fontId="1" fillId="0" borderId="0" xfId="0" applyFont="1" applyBorder="1" applyAlignment="1">
      <alignment horizontal="left" indent="5"/>
    </xf>
    <xf numFmtId="0" fontId="1" fillId="2" borderId="0" xfId="0" applyFont="1" applyFill="1" applyBorder="1" applyAlignment="1">
      <alignment horizontal="left" indent="5"/>
    </xf>
    <xf numFmtId="0" fontId="1" fillId="0" borderId="8" xfId="0" applyFont="1" applyBorder="1" applyAlignment="1"/>
    <xf numFmtId="0" fontId="1" fillId="0" borderId="9" xfId="0" applyFont="1" applyBorder="1" applyAlignment="1"/>
    <xf numFmtId="0" fontId="1" fillId="0" borderId="9" xfId="0" applyFont="1" applyBorder="1" applyAlignment="1">
      <alignment horizontal="center"/>
    </xf>
    <xf numFmtId="0" fontId="1" fillId="0" borderId="10" xfId="0" applyFont="1" applyBorder="1" applyAlignment="1"/>
    <xf numFmtId="0" fontId="12" fillId="0" borderId="3" xfId="0" applyFont="1" applyBorder="1" applyAlignment="1"/>
    <xf numFmtId="0" fontId="2" fillId="0" borderId="0" xfId="0" applyFont="1" applyBorder="1" applyAlignment="1"/>
    <xf numFmtId="0" fontId="13" fillId="0" borderId="0" xfId="0" applyFont="1" applyBorder="1" applyAlignment="1">
      <alignment horizontal="left" indent="2"/>
    </xf>
    <xf numFmtId="0" fontId="2" fillId="0" borderId="0" xfId="0" applyFont="1" applyBorder="1" applyAlignment="1">
      <alignment horizontal="left" indent="5"/>
    </xf>
    <xf numFmtId="0" fontId="1" fillId="0" borderId="0" xfId="0" applyFont="1" applyBorder="1" applyAlignment="1">
      <alignment horizontal="left" indent="10"/>
    </xf>
    <xf numFmtId="0" fontId="1" fillId="2" borderId="0" xfId="0" applyFont="1" applyFill="1" applyBorder="1" applyAlignment="1">
      <alignment horizontal="left" indent="10"/>
    </xf>
    <xf numFmtId="0" fontId="2" fillId="2" borderId="0" xfId="0" applyFont="1" applyFill="1" applyBorder="1" applyAlignment="1">
      <alignment horizontal="left" indent="5"/>
    </xf>
    <xf numFmtId="0" fontId="1" fillId="0" borderId="0" xfId="0" applyFont="1" applyFill="1" applyAlignment="1"/>
    <xf numFmtId="0" fontId="2" fillId="0" borderId="0" xfId="0" applyFont="1" applyBorder="1" applyAlignment="1">
      <alignment horizontal="left" indent="10"/>
    </xf>
    <xf numFmtId="0" fontId="1" fillId="0" borderId="0" xfId="0" applyFont="1" applyBorder="1" applyAlignment="1">
      <alignment horizontal="left" indent="15"/>
    </xf>
    <xf numFmtId="0" fontId="2" fillId="2" borderId="0" xfId="0" applyFont="1" applyFill="1" applyBorder="1" applyAlignment="1">
      <alignment horizontal="left" indent="10"/>
    </xf>
    <xf numFmtId="0" fontId="1" fillId="0" borderId="0" xfId="0" applyFont="1" applyAlignment="1">
      <alignment horizontal="center"/>
    </xf>
    <xf numFmtId="0" fontId="10" fillId="0" borderId="0" xfId="3" applyAlignment="1">
      <alignment horizontal="center"/>
    </xf>
    <xf numFmtId="0" fontId="14" fillId="0" borderId="0" xfId="4" applyFont="1"/>
    <xf numFmtId="0" fontId="14" fillId="0" borderId="0" xfId="4" applyFont="1" applyAlignment="1">
      <alignment horizontal="center"/>
    </xf>
    <xf numFmtId="0" fontId="15" fillId="0" borderId="0" xfId="4" applyFont="1"/>
    <xf numFmtId="3" fontId="15" fillId="0" borderId="0" xfId="4" applyNumberFormat="1" applyFont="1"/>
    <xf numFmtId="10" fontId="3" fillId="0" borderId="0" xfId="9" applyNumberFormat="1" applyFont="1"/>
    <xf numFmtId="10" fontId="3" fillId="3" borderId="0" xfId="9" applyNumberFormat="1" applyFont="1" applyFill="1"/>
    <xf numFmtId="10" fontId="3" fillId="4" borderId="0" xfId="9" applyNumberFormat="1" applyFont="1" applyFill="1"/>
    <xf numFmtId="10" fontId="3" fillId="5" borderId="0" xfId="9" applyNumberFormat="1" applyFont="1" applyFill="1"/>
    <xf numFmtId="0" fontId="1" fillId="6" borderId="11" xfId="0" applyFont="1" applyFill="1" applyBorder="1" applyAlignment="1" applyProtection="1">
      <alignment horizontal="center"/>
      <protection locked="0"/>
    </xf>
    <xf numFmtId="5" fontId="1" fillId="6" borderId="7" xfId="1" applyNumberFormat="1" applyFont="1" applyFill="1" applyBorder="1" applyAlignment="1" applyProtection="1">
      <alignment horizontal="center"/>
      <protection locked="0"/>
    </xf>
    <xf numFmtId="0" fontId="1" fillId="0" borderId="5" xfId="0" applyFont="1" applyBorder="1" applyAlignment="1" applyProtection="1"/>
    <xf numFmtId="0" fontId="2" fillId="0" borderId="0" xfId="0" applyFont="1" applyBorder="1" applyAlignment="1" applyProtection="1">
      <alignment horizontal="left" indent="5"/>
    </xf>
    <xf numFmtId="0" fontId="1" fillId="0" borderId="0" xfId="0" applyFont="1" applyAlignment="1" applyProtection="1"/>
    <xf numFmtId="0" fontId="2" fillId="0" borderId="0" xfId="0" applyFont="1" applyBorder="1" applyAlignment="1" applyProtection="1">
      <alignment horizontal="left"/>
    </xf>
    <xf numFmtId="1" fontId="1" fillId="0" borderId="12" xfId="0" applyNumberFormat="1" applyFont="1" applyFill="1" applyBorder="1" applyAlignment="1" applyProtection="1">
      <alignment horizontal="center"/>
    </xf>
    <xf numFmtId="1"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2" fillId="0" borderId="0" xfId="0" applyFont="1" applyBorder="1" applyAlignment="1" applyProtection="1">
      <alignment horizontal="center"/>
    </xf>
    <xf numFmtId="0" fontId="2" fillId="6" borderId="11" xfId="0" applyFont="1" applyFill="1" applyBorder="1" applyAlignment="1" applyProtection="1">
      <alignment horizontal="center"/>
      <protection locked="0"/>
    </xf>
    <xf numFmtId="0" fontId="16" fillId="0" borderId="0" xfId="0" applyFont="1" applyBorder="1" applyAlignment="1">
      <alignment horizontal="center" vertical="center" wrapText="1"/>
    </xf>
    <xf numFmtId="0" fontId="2" fillId="0" borderId="3" xfId="0" applyFont="1" applyBorder="1" applyAlignment="1"/>
    <xf numFmtId="0" fontId="2" fillId="5" borderId="11" xfId="0" applyFont="1" applyFill="1" applyBorder="1" applyAlignment="1">
      <alignment horizontal="center"/>
    </xf>
    <xf numFmtId="5" fontId="1" fillId="5" borderId="7" xfId="1" applyNumberFormat="1" applyFont="1" applyFill="1" applyBorder="1" applyAlignment="1" applyProtection="1">
      <alignment horizontal="center"/>
    </xf>
    <xf numFmtId="0" fontId="1" fillId="7" borderId="11" xfId="0" applyFont="1" applyFill="1" applyBorder="1" applyAlignment="1" applyProtection="1">
      <alignment horizontal="center"/>
    </xf>
    <xf numFmtId="0" fontId="1" fillId="5" borderId="11" xfId="0" applyFont="1" applyFill="1" applyBorder="1" applyAlignment="1" applyProtection="1">
      <alignment horizontal="center"/>
    </xf>
    <xf numFmtId="1" fontId="2" fillId="5" borderId="11" xfId="0" applyNumberFormat="1" applyFont="1" applyFill="1" applyBorder="1" applyAlignment="1">
      <alignment horizontal="center"/>
    </xf>
    <xf numFmtId="0" fontId="2" fillId="0" borderId="9" xfId="0" applyFont="1" applyBorder="1" applyAlignment="1"/>
    <xf numFmtId="0" fontId="17" fillId="0" borderId="5" xfId="0" applyFont="1" applyBorder="1" applyAlignment="1"/>
    <xf numFmtId="0" fontId="2" fillId="0" borderId="0" xfId="0" applyFont="1" applyAlignment="1"/>
    <xf numFmtId="0" fontId="1" fillId="0" borderId="6" xfId="0" applyFont="1" applyFill="1" applyBorder="1" applyAlignment="1"/>
    <xf numFmtId="0" fontId="17" fillId="0" borderId="6" xfId="0" applyFont="1" applyFill="1" applyBorder="1" applyAlignment="1"/>
    <xf numFmtId="0" fontId="1" fillId="0" borderId="0" xfId="0" applyFont="1" applyBorder="1" applyAlignment="1" applyProtection="1">
      <alignment horizontal="center"/>
    </xf>
    <xf numFmtId="0" fontId="1" fillId="2" borderId="7"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9" xfId="0" applyFont="1" applyBorder="1" applyAlignment="1" applyProtection="1">
      <alignment horizontal="center"/>
    </xf>
    <xf numFmtId="0" fontId="1" fillId="0" borderId="3" xfId="0" applyFont="1" applyBorder="1" applyAlignment="1" applyProtection="1">
      <alignment horizontal="center"/>
    </xf>
    <xf numFmtId="0" fontId="2" fillId="5" borderId="11" xfId="0" applyFont="1" applyFill="1" applyBorder="1" applyAlignment="1" applyProtection="1">
      <alignment horizontal="center"/>
    </xf>
    <xf numFmtId="1" fontId="2" fillId="5" borderId="11" xfId="0" applyNumberFormat="1" applyFont="1" applyFill="1" applyBorder="1" applyAlignment="1" applyProtection="1">
      <alignment horizontal="center"/>
    </xf>
    <xf numFmtId="0" fontId="2" fillId="0" borderId="9" xfId="0" applyFont="1" applyBorder="1" applyAlignment="1" applyProtection="1"/>
    <xf numFmtId="0" fontId="2" fillId="0" borderId="3" xfId="0" applyFont="1" applyBorder="1" applyAlignment="1" applyProtection="1"/>
    <xf numFmtId="0" fontId="2" fillId="0" borderId="0" xfId="0" applyFont="1" applyBorder="1" applyAlignment="1" applyProtection="1"/>
    <xf numFmtId="0" fontId="13" fillId="0" borderId="0" xfId="0" applyFont="1" applyFill="1" applyAlignment="1"/>
    <xf numFmtId="0" fontId="18" fillId="0" borderId="0" xfId="0" applyFont="1" applyFill="1" applyAlignment="1"/>
    <xf numFmtId="0" fontId="18" fillId="0" borderId="2" xfId="0" applyFont="1" applyFill="1" applyBorder="1" applyAlignment="1"/>
    <xf numFmtId="0" fontId="18" fillId="0" borderId="5" xfId="0" applyFont="1" applyFill="1" applyBorder="1" applyAlignment="1"/>
    <xf numFmtId="0" fontId="18" fillId="0" borderId="8" xfId="0" applyFont="1" applyFill="1" applyBorder="1" applyAlignment="1"/>
    <xf numFmtId="0" fontId="18" fillId="0" borderId="5" xfId="0" applyFont="1" applyFill="1" applyBorder="1" applyAlignment="1" applyProtection="1"/>
    <xf numFmtId="0" fontId="2" fillId="0" borderId="13" xfId="0" applyFont="1" applyBorder="1" applyAlignment="1"/>
    <xf numFmtId="0" fontId="2" fillId="0" borderId="14" xfId="0" applyFont="1" applyBorder="1" applyAlignment="1"/>
    <xf numFmtId="0" fontId="2" fillId="0" borderId="15" xfId="0" applyFont="1" applyBorder="1" applyAlignment="1"/>
    <xf numFmtId="0" fontId="2" fillId="0" borderId="16" xfId="0" applyFont="1" applyBorder="1" applyAlignment="1"/>
    <xf numFmtId="0" fontId="7" fillId="0" borderId="0" xfId="7" applyFont="1" applyFill="1" applyBorder="1" applyAlignment="1">
      <alignment horizontal="center"/>
    </xf>
    <xf numFmtId="49" fontId="7" fillId="0" borderId="0" xfId="7" applyNumberFormat="1" applyFont="1" applyFill="1" applyBorder="1" applyAlignment="1">
      <alignment horizontal="center"/>
    </xf>
    <xf numFmtId="0" fontId="3" fillId="0" borderId="0" xfId="0" applyFont="1" applyAlignment="1">
      <alignment horizontal="left"/>
    </xf>
    <xf numFmtId="0" fontId="3" fillId="0" borderId="0" xfId="0" applyFont="1" applyAlignment="1"/>
    <xf numFmtId="0" fontId="3" fillId="0" borderId="0" xfId="0" applyFont="1" applyAlignment="1">
      <alignment horizontal="left" wrapText="1"/>
    </xf>
    <xf numFmtId="0" fontId="3" fillId="0" borderId="0" xfId="0" applyFont="1" applyAlignment="1">
      <alignment horizontal="center" wrapText="1"/>
    </xf>
    <xf numFmtId="0" fontId="0" fillId="0" borderId="0" xfId="0" applyAlignment="1"/>
    <xf numFmtId="0" fontId="8" fillId="0" borderId="17" xfId="7" applyFont="1" applyFill="1" applyBorder="1" applyAlignment="1">
      <alignment wrapText="1"/>
    </xf>
    <xf numFmtId="49" fontId="8" fillId="0" borderId="17" xfId="7" applyNumberFormat="1" applyFont="1" applyFill="1" applyBorder="1" applyAlignment="1">
      <alignment wrapText="1"/>
    </xf>
    <xf numFmtId="0" fontId="3" fillId="0" borderId="17" xfId="7" applyFont="1" applyFill="1" applyBorder="1" applyAlignment="1">
      <alignment wrapText="1"/>
    </xf>
    <xf numFmtId="0" fontId="3" fillId="0" borderId="0" xfId="0" applyFont="1" applyAlignment="1">
      <alignment horizontal="center"/>
    </xf>
    <xf numFmtId="0" fontId="8" fillId="0" borderId="1" xfId="7" applyFont="1" applyFill="1" applyBorder="1" applyAlignment="1">
      <alignment wrapText="1"/>
    </xf>
    <xf numFmtId="49" fontId="8" fillId="0" borderId="1" xfId="7" applyNumberFormat="1" applyFont="1" applyFill="1" applyBorder="1" applyAlignment="1">
      <alignment wrapText="1"/>
    </xf>
    <xf numFmtId="0" fontId="3" fillId="0" borderId="1" xfId="7" applyFont="1" applyFill="1" applyBorder="1" applyAlignment="1">
      <alignment wrapText="1"/>
    </xf>
    <xf numFmtId="0" fontId="3" fillId="0" borderId="0" xfId="0" applyFont="1" applyFill="1" applyAlignment="1">
      <alignment horizontal="center"/>
    </xf>
    <xf numFmtId="49" fontId="8" fillId="0" borderId="0" xfId="7" applyNumberFormat="1" applyFont="1" applyFill="1" applyBorder="1" applyAlignment="1">
      <alignment wrapText="1"/>
    </xf>
    <xf numFmtId="49" fontId="0" fillId="0" borderId="0" xfId="0" applyNumberFormat="1" applyAlignment="1"/>
    <xf numFmtId="0" fontId="8" fillId="0" borderId="0" xfId="7" applyFont="1" applyFill="1" applyBorder="1" applyAlignment="1">
      <alignment wrapText="1"/>
    </xf>
    <xf numFmtId="0" fontId="0" fillId="0" borderId="0" xfId="0" applyAlignment="1">
      <alignment horizontal="left"/>
    </xf>
    <xf numFmtId="0" fontId="20" fillId="0" borderId="26" xfId="0" applyFont="1" applyBorder="1" applyAlignment="1">
      <alignment horizontal="left" wrapText="1"/>
    </xf>
    <xf numFmtId="0" fontId="20" fillId="0" borderId="27" xfId="0" applyFont="1" applyBorder="1" applyAlignment="1">
      <alignment horizontal="left" wrapText="1"/>
    </xf>
    <xf numFmtId="0" fontId="20" fillId="0" borderId="28" xfId="0" applyFont="1" applyBorder="1" applyAlignment="1">
      <alignment horizontal="left" wrapText="1"/>
    </xf>
    <xf numFmtId="0" fontId="11" fillId="0" borderId="0" xfId="0" applyFont="1"/>
    <xf numFmtId="0" fontId="2" fillId="0" borderId="0" xfId="0" applyFont="1" applyFill="1" applyBorder="1" applyAlignment="1"/>
    <xf numFmtId="1" fontId="1" fillId="5" borderId="11" xfId="0" applyNumberFormat="1" applyFont="1" applyFill="1" applyBorder="1" applyAlignment="1" applyProtection="1">
      <alignment horizontal="center"/>
    </xf>
    <xf numFmtId="5" fontId="1" fillId="5" borderId="11" xfId="1" applyNumberFormat="1" applyFont="1" applyFill="1" applyBorder="1" applyAlignment="1" applyProtection="1">
      <alignment horizontal="center"/>
    </xf>
    <xf numFmtId="5" fontId="1" fillId="6" borderId="11" xfId="1" applyNumberFormat="1" applyFont="1" applyFill="1" applyBorder="1" applyAlignment="1" applyProtection="1">
      <alignment horizontal="center"/>
      <protection locked="0"/>
    </xf>
    <xf numFmtId="7" fontId="1" fillId="5" borderId="11" xfId="1" applyNumberFormat="1" applyFont="1" applyFill="1" applyBorder="1" applyAlignment="1" applyProtection="1">
      <alignment horizontal="center"/>
    </xf>
    <xf numFmtId="0" fontId="2" fillId="0" borderId="0" xfId="3" applyFont="1" applyAlignment="1">
      <alignment horizontal="right"/>
    </xf>
    <xf numFmtId="1" fontId="2" fillId="5" borderId="11" xfId="0" applyNumberFormat="1" applyFont="1" applyFill="1" applyBorder="1" applyAlignment="1" applyProtection="1">
      <alignment horizontal="right" indent="1"/>
    </xf>
    <xf numFmtId="0" fontId="13" fillId="0" borderId="0" xfId="0" applyFont="1" applyAlignment="1"/>
    <xf numFmtId="0" fontId="13" fillId="0" borderId="0" xfId="3" applyFont="1" applyAlignment="1">
      <alignment horizontal="right"/>
    </xf>
    <xf numFmtId="0" fontId="2" fillId="5" borderId="11" xfId="3" applyFont="1" applyFill="1" applyBorder="1" applyAlignment="1">
      <alignment horizontal="right" indent="1"/>
    </xf>
    <xf numFmtId="0" fontId="2" fillId="6" borderId="11" xfId="3" applyFont="1" applyFill="1" applyBorder="1" applyAlignment="1" applyProtection="1">
      <alignment horizontal="right" indent="1"/>
      <protection locked="0"/>
    </xf>
    <xf numFmtId="0" fontId="13" fillId="0" borderId="18" xfId="0" applyFont="1" applyFill="1" applyBorder="1" applyAlignment="1" applyProtection="1">
      <alignment horizontal="right"/>
    </xf>
    <xf numFmtId="0" fontId="13" fillId="0" borderId="0" xfId="0" applyFont="1" applyBorder="1" applyAlignment="1"/>
    <xf numFmtId="1" fontId="1" fillId="9" borderId="11" xfId="1" applyNumberFormat="1" applyFont="1" applyFill="1" applyBorder="1" applyAlignment="1" applyProtection="1">
      <alignment horizontal="center"/>
    </xf>
    <xf numFmtId="1" fontId="1" fillId="9" borderId="7" xfId="1" applyNumberFormat="1" applyFont="1" applyFill="1" applyBorder="1" applyAlignment="1" applyProtection="1">
      <alignment horizontal="center"/>
    </xf>
    <xf numFmtId="0" fontId="1" fillId="10" borderId="11" xfId="0" applyFont="1" applyFill="1" applyBorder="1" applyAlignment="1" applyProtection="1">
      <alignment horizontal="center"/>
    </xf>
    <xf numFmtId="1" fontId="2" fillId="6" borderId="11" xfId="0" applyNumberFormat="1" applyFont="1" applyFill="1" applyBorder="1" applyAlignment="1" applyProtection="1">
      <alignment horizontal="right" indent="1"/>
      <protection locked="0"/>
    </xf>
    <xf numFmtId="0" fontId="22" fillId="0" borderId="0" xfId="3" applyFont="1" applyAlignment="1">
      <alignment horizontal="center"/>
    </xf>
    <xf numFmtId="0" fontId="17" fillId="0" borderId="0" xfId="0" applyFont="1" applyAlignment="1"/>
    <xf numFmtId="0" fontId="17" fillId="0" borderId="6" xfId="0" applyFont="1" applyBorder="1" applyAlignment="1"/>
    <xf numFmtId="0" fontId="17" fillId="0" borderId="5" xfId="0" applyFont="1" applyFill="1" applyBorder="1" applyAlignment="1"/>
    <xf numFmtId="0" fontId="18" fillId="0" borderId="6" xfId="0" applyFont="1" applyBorder="1" applyAlignment="1"/>
    <xf numFmtId="0" fontId="18" fillId="0" borderId="6" xfId="0" applyFont="1" applyFill="1" applyBorder="1" applyAlignment="1"/>
    <xf numFmtId="0" fontId="18" fillId="0" borderId="0" xfId="0" applyFont="1" applyAlignment="1"/>
    <xf numFmtId="0" fontId="18" fillId="0" borderId="0" xfId="0" applyFont="1" applyFill="1" applyBorder="1" applyAlignment="1"/>
    <xf numFmtId="0" fontId="2" fillId="5" borderId="18" xfId="0" applyFont="1" applyFill="1" applyBorder="1" applyAlignment="1" applyProtection="1">
      <alignment horizontal="center"/>
    </xf>
    <xf numFmtId="0" fontId="13" fillId="0" borderId="0" xfId="0" applyFont="1" applyBorder="1" applyAlignment="1">
      <alignment horizontal="left" indent="10"/>
    </xf>
    <xf numFmtId="0" fontId="19" fillId="0" borderId="0" xfId="3" applyFont="1" applyAlignment="1" applyProtection="1">
      <protection locked="0"/>
    </xf>
    <xf numFmtId="165" fontId="1" fillId="6" borderId="7" xfId="8" applyNumberFormat="1" applyFont="1" applyFill="1" applyBorder="1" applyAlignment="1" applyProtection="1">
      <alignment horizontal="center"/>
      <protection locked="0"/>
    </xf>
    <xf numFmtId="1" fontId="1" fillId="0" borderId="6" xfId="0" applyNumberFormat="1" applyFont="1" applyFill="1" applyBorder="1" applyAlignment="1"/>
    <xf numFmtId="1" fontId="17" fillId="0" borderId="5" xfId="0" applyNumberFormat="1" applyFont="1" applyFill="1" applyBorder="1" applyAlignment="1"/>
    <xf numFmtId="1" fontId="1" fillId="5" borderId="11" xfId="8" applyNumberFormat="1" applyFont="1" applyFill="1" applyBorder="1" applyAlignment="1" applyProtection="1">
      <alignment horizontal="center"/>
    </xf>
    <xf numFmtId="1" fontId="1" fillId="6" borderId="11" xfId="8" applyNumberFormat="1" applyFont="1" applyFill="1" applyBorder="1" applyAlignment="1" applyProtection="1">
      <alignment horizontal="center"/>
      <protection locked="0"/>
    </xf>
    <xf numFmtId="3" fontId="21" fillId="8" borderId="0" xfId="0" applyNumberFormat="1" applyFont="1" applyFill="1" applyBorder="1" applyAlignment="1">
      <alignment horizontal="right" vertical="center" wrapText="1"/>
    </xf>
    <xf numFmtId="3" fontId="21" fillId="4" borderId="0"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3" fontId="21" fillId="11" borderId="0" xfId="0" applyNumberFormat="1" applyFont="1" applyFill="1" applyBorder="1" applyAlignment="1">
      <alignment horizontal="right" vertical="center" wrapText="1"/>
    </xf>
    <xf numFmtId="0" fontId="1" fillId="0" borderId="0" xfId="0" applyFont="1" applyBorder="1" applyAlignment="1">
      <alignment horizontal="left" indent="10"/>
    </xf>
    <xf numFmtId="0" fontId="1" fillId="0" borderId="0" xfId="0" applyFont="1" applyFill="1" applyBorder="1" applyAlignment="1">
      <alignment horizontal="left" indent="5"/>
    </xf>
    <xf numFmtId="0" fontId="0" fillId="0" borderId="0" xfId="0" applyAlignment="1">
      <alignment wrapText="1"/>
    </xf>
    <xf numFmtId="3" fontId="21" fillId="4" borderId="26" xfId="0" applyNumberFormat="1" applyFont="1" applyFill="1" applyBorder="1" applyAlignment="1">
      <alignment horizontal="left" vertical="center" wrapText="1"/>
    </xf>
    <xf numFmtId="3" fontId="21" fillId="4" borderId="26" xfId="0" applyNumberFormat="1" applyFont="1" applyFill="1" applyBorder="1" applyAlignment="1">
      <alignment horizontal="right" vertical="center" wrapText="1"/>
    </xf>
    <xf numFmtId="10" fontId="21" fillId="4" borderId="40" xfId="8" applyNumberFormat="1" applyFont="1" applyFill="1" applyBorder="1" applyAlignment="1">
      <alignment horizontal="right" vertical="center" wrapText="1"/>
    </xf>
    <xf numFmtId="10" fontId="21" fillId="4" borderId="28" xfId="8" applyNumberFormat="1" applyFont="1" applyFill="1" applyBorder="1" applyAlignment="1">
      <alignment horizontal="right" vertical="center" wrapText="1"/>
    </xf>
    <xf numFmtId="3" fontId="21" fillId="4" borderId="40" xfId="0" applyNumberFormat="1" applyFont="1" applyFill="1" applyBorder="1" applyAlignment="1">
      <alignment horizontal="right" vertical="center" wrapText="1"/>
    </xf>
    <xf numFmtId="3" fontId="21" fillId="4" borderId="28" xfId="0" applyNumberFormat="1" applyFont="1" applyFill="1" applyBorder="1" applyAlignment="1">
      <alignment horizontal="right" vertical="center" wrapText="1"/>
    </xf>
    <xf numFmtId="3" fontId="21" fillId="8" borderId="40" xfId="0" applyNumberFormat="1" applyFont="1" applyFill="1" applyBorder="1" applyAlignment="1">
      <alignment horizontal="right" vertical="center" wrapText="1"/>
    </xf>
    <xf numFmtId="3" fontId="21" fillId="8" borderId="28" xfId="0" applyNumberFormat="1" applyFont="1" applyFill="1" applyBorder="1" applyAlignment="1">
      <alignment horizontal="right" vertical="center" wrapText="1"/>
    </xf>
    <xf numFmtId="3" fontId="21" fillId="8" borderId="26" xfId="0" applyNumberFormat="1" applyFont="1" applyFill="1" applyBorder="1" applyAlignment="1">
      <alignment horizontal="right" vertical="center" wrapText="1"/>
    </xf>
    <xf numFmtId="3" fontId="21" fillId="11" borderId="40" xfId="0" applyNumberFormat="1" applyFont="1" applyFill="1" applyBorder="1" applyAlignment="1">
      <alignment horizontal="right" vertical="center" wrapText="1"/>
    </xf>
    <xf numFmtId="3" fontId="21" fillId="11" borderId="28" xfId="0" applyNumberFormat="1" applyFont="1" applyFill="1" applyBorder="1" applyAlignment="1">
      <alignment horizontal="right" vertical="center" wrapText="1"/>
    </xf>
    <xf numFmtId="3" fontId="21" fillId="0" borderId="40" xfId="0" applyNumberFormat="1" applyFont="1" applyFill="1" applyBorder="1" applyAlignment="1">
      <alignment horizontal="right" vertical="center" wrapText="1"/>
    </xf>
    <xf numFmtId="3" fontId="21" fillId="0" borderId="28" xfId="0" applyNumberFormat="1" applyFont="1" applyFill="1" applyBorder="1" applyAlignment="1">
      <alignment horizontal="right" vertical="center" wrapText="1"/>
    </xf>
    <xf numFmtId="3" fontId="21" fillId="11" borderId="26"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10" fontId="21" fillId="8" borderId="28" xfId="8" applyNumberFormat="1" applyFont="1" applyFill="1" applyBorder="1" applyAlignment="1">
      <alignment horizontal="right" vertical="center" wrapText="1"/>
    </xf>
    <xf numFmtId="10" fontId="21" fillId="11" borderId="28" xfId="8" applyNumberFormat="1" applyFont="1" applyFill="1" applyBorder="1" applyAlignment="1">
      <alignment horizontal="right" vertical="center" wrapText="1"/>
    </xf>
    <xf numFmtId="10" fontId="21" fillId="0" borderId="28" xfId="8" applyNumberFormat="1" applyFont="1" applyFill="1" applyBorder="1" applyAlignment="1">
      <alignment horizontal="right" vertical="center" wrapText="1"/>
    </xf>
    <xf numFmtId="10" fontId="21" fillId="8" borderId="40" xfId="8" applyNumberFormat="1" applyFont="1" applyFill="1" applyBorder="1" applyAlignment="1">
      <alignment horizontal="right" vertical="center" wrapText="1"/>
    </xf>
    <xf numFmtId="10" fontId="21" fillId="11" borderId="40" xfId="8" applyNumberFormat="1" applyFont="1" applyFill="1" applyBorder="1" applyAlignment="1">
      <alignment horizontal="right" vertical="center" wrapText="1"/>
    </xf>
    <xf numFmtId="10" fontId="21" fillId="0" borderId="40" xfId="8" applyNumberFormat="1" applyFont="1" applyFill="1" applyBorder="1" applyAlignment="1">
      <alignment horizontal="right" vertical="center" wrapText="1"/>
    </xf>
    <xf numFmtId="3" fontId="0" fillId="0" borderId="0" xfId="0" applyNumberFormat="1"/>
    <xf numFmtId="0" fontId="5" fillId="0" borderId="0" xfId="0" applyFont="1"/>
    <xf numFmtId="0" fontId="5" fillId="0" borderId="0" xfId="0" applyFont="1" applyAlignment="1">
      <alignment wrapText="1"/>
    </xf>
    <xf numFmtId="0" fontId="1" fillId="0" borderId="29" xfId="0" applyFont="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1" fontId="27" fillId="7" borderId="32" xfId="3" applyNumberFormat="1" applyFont="1" applyFill="1" applyBorder="1" applyAlignment="1">
      <alignment horizontal="center" wrapText="1"/>
    </xf>
    <xf numFmtId="0" fontId="6" fillId="7" borderId="33" xfId="0" applyFont="1" applyFill="1" applyBorder="1" applyAlignment="1">
      <alignment wrapText="1"/>
    </xf>
    <xf numFmtId="0" fontId="26" fillId="0" borderId="0" xfId="0" applyFont="1" applyFill="1" applyAlignment="1">
      <alignment horizontal="center" vertical="center" wrapText="1"/>
    </xf>
    <xf numFmtId="0" fontId="1" fillId="0" borderId="0" xfId="0" applyFont="1" applyBorder="1" applyAlignment="1">
      <alignment horizontal="left" indent="10"/>
    </xf>
    <xf numFmtId="0" fontId="13" fillId="0" borderId="1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 fillId="6" borderId="21" xfId="0" applyFont="1" applyFill="1" applyBorder="1" applyAlignment="1" applyProtection="1">
      <protection locked="0"/>
    </xf>
    <xf numFmtId="0" fontId="0" fillId="6" borderId="7" xfId="0" applyFill="1" applyBorder="1" applyAlignment="1" applyProtection="1">
      <protection locked="0"/>
    </xf>
    <xf numFmtId="0" fontId="0" fillId="6" borderId="22" xfId="0" applyFill="1" applyBorder="1" applyAlignment="1" applyProtection="1">
      <protection locked="0"/>
    </xf>
    <xf numFmtId="0" fontId="2" fillId="6" borderId="21" xfId="3" applyFont="1" applyFill="1" applyBorder="1" applyAlignment="1" applyProtection="1">
      <alignment horizontal="right" indent="1"/>
      <protection locked="0"/>
    </xf>
    <xf numFmtId="0" fontId="2" fillId="6" borderId="22" xfId="0" applyFont="1" applyFill="1" applyBorder="1" applyAlignment="1" applyProtection="1">
      <alignment horizontal="right" indent="1"/>
      <protection locked="0"/>
    </xf>
    <xf numFmtId="0" fontId="13"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wrapText="1"/>
    </xf>
    <xf numFmtId="0" fontId="2" fillId="0" borderId="0" xfId="0" applyFont="1" applyBorder="1" applyAlignment="1">
      <alignment horizontal="left" vertical="top" wrapText="1" indent="5"/>
    </xf>
    <xf numFmtId="0" fontId="0" fillId="0" borderId="0" xfId="0" applyAlignment="1">
      <alignment horizontal="left" vertical="top" wrapText="1"/>
    </xf>
    <xf numFmtId="0" fontId="0" fillId="0" borderId="14" xfId="0" applyBorder="1" applyAlignment="1">
      <alignment horizontal="left" vertical="top" wrapText="1"/>
    </xf>
    <xf numFmtId="0" fontId="2" fillId="3" borderId="32" xfId="0" applyFont="1" applyFill="1" applyBorder="1" applyAlignment="1">
      <alignment horizontal="center"/>
    </xf>
    <xf numFmtId="0" fontId="2" fillId="3" borderId="33" xfId="0" applyFont="1" applyFill="1" applyBorder="1" applyAlignment="1">
      <alignment horizontal="center"/>
    </xf>
    <xf numFmtId="0" fontId="2" fillId="5" borderId="18" xfId="0" applyFont="1" applyFill="1" applyBorder="1" applyAlignment="1" applyProtection="1">
      <alignment horizontal="left" wrapText="1"/>
    </xf>
    <xf numFmtId="0" fontId="6" fillId="5" borderId="18" xfId="0" applyFont="1" applyFill="1" applyBorder="1" applyAlignment="1" applyProtection="1">
      <alignment horizontal="left" wrapText="1"/>
    </xf>
    <xf numFmtId="0" fontId="2" fillId="5" borderId="21" xfId="3" applyFont="1" applyFill="1" applyBorder="1" applyAlignment="1">
      <alignment horizontal="right" indent="1"/>
    </xf>
    <xf numFmtId="0" fontId="2" fillId="5" borderId="22" xfId="0" applyFont="1" applyFill="1" applyBorder="1" applyAlignment="1">
      <alignment horizontal="right" indent="1"/>
    </xf>
    <xf numFmtId="0" fontId="18" fillId="0"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0" fillId="0" borderId="13"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23" fillId="0" borderId="19" xfId="0" applyFont="1" applyBorder="1" applyAlignment="1">
      <alignment horizontal="center" vertical="center" wrapText="1"/>
    </xf>
    <xf numFmtId="0" fontId="0" fillId="0" borderId="12" xfId="0" applyBorder="1" applyAlignment="1">
      <alignment wrapText="1"/>
    </xf>
    <xf numFmtId="0" fontId="0" fillId="0" borderId="20"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16" xfId="0" applyBorder="1" applyAlignment="1">
      <alignment wrapText="1"/>
    </xf>
    <xf numFmtId="0" fontId="24" fillId="0" borderId="0" xfId="0" applyFont="1" applyAlignment="1">
      <alignment horizontal="center" vertical="center" wrapText="1"/>
    </xf>
    <xf numFmtId="0" fontId="14" fillId="0" borderId="0" xfId="0" applyFont="1" applyAlignment="1">
      <alignment horizontal="center" vertical="top" wrapText="1"/>
    </xf>
  </cellXfs>
  <cellStyles count="11">
    <cellStyle name="Currency" xfId="1" builtinId="4"/>
    <cellStyle name="Currency 2" xfId="2"/>
    <cellStyle name="Hyperlink" xfId="3" builtinId="8"/>
    <cellStyle name="Normal" xfId="0" builtinId="0"/>
    <cellStyle name="Normal 2" xfId="4"/>
    <cellStyle name="Normal 3" xfId="5"/>
    <cellStyle name="Normal 4" xfId="6"/>
    <cellStyle name="Normal_County &amp; Region" xfId="7"/>
    <cellStyle name="Percent" xfId="8" builtinId="5"/>
    <cellStyle name="Percent 2" xfId="9"/>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wfs1\RedirectedFolders\Data%20Governance%20Administration\Terence%20Sullivan\Working\FY2019%20FIN100\Working%20Application\Scoring%20Sheets\2019%20Application%20Review%20Tool%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equirements Checklist"/>
      <sheetName val="Application Review"/>
      <sheetName val="Scoring Model"/>
      <sheetName val="Sheet2"/>
    </sheetNames>
    <sheetDataSet>
      <sheetData sheetId="0"/>
      <sheetData sheetId="1"/>
      <sheetData sheetId="2"/>
      <sheetData sheetId="3">
        <row r="42">
          <cell r="A42" t="str">
            <v>NA - Rehab</v>
          </cell>
        </row>
        <row r="43">
          <cell r="A43" t="str">
            <v>National Green Building Standard</v>
          </cell>
        </row>
        <row r="44">
          <cell r="A44" t="str">
            <v>Enterprise Green Communities</v>
          </cell>
        </row>
        <row r="45">
          <cell r="A45" t="str">
            <v>LEED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ed.mo.gov/sites/default/files/Opportunity%20Zone%20List_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zoomScale="90" zoomScaleNormal="90" workbookViewId="0">
      <selection activeCell="C7" sqref="C7"/>
    </sheetView>
  </sheetViews>
  <sheetFormatPr defaultRowHeight="15"/>
  <cols>
    <col min="1" max="1" width="9.453125" customWidth="1"/>
    <col min="2" max="2" width="15.6328125" style="149" customWidth="1"/>
    <col min="3" max="3" width="63.54296875" style="149" bestFit="1" customWidth="1"/>
  </cols>
  <sheetData>
    <row r="1" spans="1:4">
      <c r="A1" s="172" t="s">
        <v>284</v>
      </c>
    </row>
    <row r="2" spans="1:4" ht="45">
      <c r="B2" s="173" t="s">
        <v>285</v>
      </c>
      <c r="C2" s="173" t="s">
        <v>294</v>
      </c>
    </row>
    <row r="3" spans="1:4" ht="105">
      <c r="B3" s="173" t="s">
        <v>286</v>
      </c>
      <c r="C3" s="173" t="s">
        <v>295</v>
      </c>
    </row>
    <row r="4" spans="1:4" ht="30">
      <c r="B4" s="173" t="s">
        <v>287</v>
      </c>
      <c r="C4" s="173" t="s">
        <v>288</v>
      </c>
    </row>
    <row r="5" spans="1:4" ht="75">
      <c r="B5" s="173" t="s">
        <v>289</v>
      </c>
      <c r="C5" s="173" t="s">
        <v>290</v>
      </c>
    </row>
    <row r="6" spans="1:4" ht="90">
      <c r="B6" s="173" t="s">
        <v>18</v>
      </c>
      <c r="C6" s="173" t="s">
        <v>291</v>
      </c>
    </row>
    <row r="7" spans="1:4" ht="60">
      <c r="B7" s="173" t="s">
        <v>292</v>
      </c>
      <c r="C7" s="173" t="s">
        <v>293</v>
      </c>
      <c r="D7" s="172"/>
    </row>
    <row r="8" spans="1:4" ht="75">
      <c r="B8" s="149" t="s">
        <v>298</v>
      </c>
      <c r="C8" s="149" t="s">
        <v>299</v>
      </c>
    </row>
  </sheetData>
  <sheetProtection password="CE34"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155"/>
  <sheetViews>
    <sheetView showGridLines="0" showRowColHeaders="0" topLeftCell="A92" zoomScale="90" zoomScaleNormal="90" workbookViewId="0">
      <selection activeCell="C143" sqref="C143:F154"/>
    </sheetView>
  </sheetViews>
  <sheetFormatPr defaultColWidth="8.90625" defaultRowHeight="11.4"/>
  <cols>
    <col min="1" max="1" width="4" style="5" customWidth="1"/>
    <col min="2" max="2" width="2.81640625" style="5" customWidth="1"/>
    <col min="3" max="3" width="12.08984375" style="5" customWidth="1"/>
    <col min="4" max="4" width="15.1796875" style="5" customWidth="1"/>
    <col min="5" max="5" width="29.1796875" style="5" customWidth="1"/>
    <col min="6" max="6" width="11.54296875" style="34" customWidth="1"/>
    <col min="7" max="7" width="2.81640625" style="5" customWidth="1"/>
    <col min="8" max="8" width="8.90625" style="5"/>
    <col min="9" max="9" width="48.54296875" style="5" customWidth="1"/>
    <col min="10" max="16384" width="8.90625" style="5"/>
  </cols>
  <sheetData>
    <row r="1" spans="2:9" ht="30" customHeight="1">
      <c r="B1" s="185" t="s">
        <v>236</v>
      </c>
      <c r="C1" s="185"/>
      <c r="D1" s="185"/>
      <c r="E1" s="185"/>
      <c r="F1" s="185"/>
      <c r="G1" s="185"/>
    </row>
    <row r="2" spans="2:9" ht="15">
      <c r="B2" s="64" t="s">
        <v>155</v>
      </c>
      <c r="D2" s="196"/>
      <c r="E2" s="197"/>
      <c r="F2" s="197"/>
      <c r="G2" s="198"/>
      <c r="H2" s="35"/>
    </row>
    <row r="3" spans="2:9" ht="15">
      <c r="B3" s="64" t="s">
        <v>225</v>
      </c>
      <c r="D3" s="120"/>
      <c r="E3" s="115" t="s">
        <v>226</v>
      </c>
      <c r="F3" s="199"/>
      <c r="G3" s="200"/>
      <c r="H3" s="35"/>
    </row>
    <row r="4" spans="2:9" ht="5.4" hidden="1" customHeight="1">
      <c r="B4" s="64"/>
      <c r="F4" s="35"/>
      <c r="H4" s="35"/>
    </row>
    <row r="5" spans="2:9" ht="15">
      <c r="B5" s="64" t="s">
        <v>154</v>
      </c>
      <c r="D5" s="196"/>
      <c r="E5" s="197"/>
      <c r="F5" s="197"/>
      <c r="G5" s="198"/>
      <c r="H5" s="127" t="b">
        <f>IF(AND(D3="Family",(OR(F3="New",F3="New + Rehab"))),1,IF(AND(D3="Senior",(OR(F3="New",F3="New + Rehab"))),2,IF(AND(D3="Family",(OR(F3&lt;&gt;"New",F3&lt;&gt;"New + Rehab"))),3,IF(AND(D3="Senior",(OR(F3&lt;&gt;"New",F3&lt;&gt;"New + Rehab"))),4))))</f>
        <v>0</v>
      </c>
    </row>
    <row r="6" spans="2:9" ht="15" customHeight="1">
      <c r="B6" s="64" t="s">
        <v>233</v>
      </c>
      <c r="D6" s="126" t="s">
        <v>176</v>
      </c>
      <c r="E6" s="115" t="s">
        <v>245</v>
      </c>
      <c r="F6" s="183">
        <f>F122</f>
        <v>0</v>
      </c>
      <c r="G6" s="184"/>
      <c r="H6" s="35"/>
    </row>
    <row r="7" spans="2:9" ht="11.4" customHeight="1" thickBot="1">
      <c r="H7" s="35"/>
    </row>
    <row r="8" spans="2:9" ht="45.6" customHeight="1" thickBot="1">
      <c r="B8" s="201" t="s">
        <v>243</v>
      </c>
      <c r="C8" s="202"/>
      <c r="D8" s="202"/>
      <c r="E8" s="202"/>
      <c r="F8" s="202"/>
      <c r="G8" s="203"/>
      <c r="H8" s="35"/>
    </row>
    <row r="9" spans="2:9" ht="11.4" customHeight="1">
      <c r="H9" s="35"/>
      <c r="I9" s="64"/>
    </row>
    <row r="10" spans="2:9" ht="11.4" customHeight="1">
      <c r="F10" s="35"/>
      <c r="H10" s="35"/>
    </row>
    <row r="11" spans="2:9" ht="12" customHeight="1" thickBot="1"/>
    <row r="12" spans="2:9" ht="2.4" customHeight="1">
      <c r="B12" s="1"/>
      <c r="C12" s="2"/>
      <c r="D12" s="2"/>
      <c r="E12" s="2"/>
      <c r="F12" s="3"/>
      <c r="G12" s="4"/>
    </row>
    <row r="13" spans="2:9" ht="19.95" customHeight="1">
      <c r="B13" s="6"/>
      <c r="C13" s="7" t="s">
        <v>0</v>
      </c>
      <c r="D13" s="7"/>
      <c r="E13" s="7"/>
      <c r="F13" s="8"/>
      <c r="G13" s="9"/>
    </row>
    <row r="14" spans="2:9" ht="3.9" customHeight="1">
      <c r="B14" s="6"/>
      <c r="C14" s="7"/>
      <c r="D14" s="7"/>
      <c r="E14" s="7"/>
      <c r="F14" s="8"/>
      <c r="G14" s="9"/>
    </row>
    <row r="15" spans="2:9">
      <c r="B15" s="6"/>
      <c r="C15" s="10" t="s">
        <v>1</v>
      </c>
      <c r="D15" s="10"/>
      <c r="E15" s="10"/>
      <c r="F15" s="44" t="s">
        <v>176</v>
      </c>
      <c r="G15" s="9"/>
    </row>
    <row r="16" spans="2:9" s="15" customFormat="1" ht="3.9" customHeight="1">
      <c r="B16" s="11"/>
      <c r="C16" s="12"/>
      <c r="D16" s="12"/>
      <c r="E16" s="12"/>
      <c r="F16" s="13"/>
      <c r="G16" s="14"/>
    </row>
    <row r="17" spans="2:7">
      <c r="B17" s="6"/>
      <c r="C17" s="10" t="s">
        <v>2</v>
      </c>
      <c r="D17" s="10"/>
      <c r="E17" s="10"/>
      <c r="F17" s="44" t="s">
        <v>176</v>
      </c>
      <c r="G17" s="9"/>
    </row>
    <row r="18" spans="2:7" s="15" customFormat="1" ht="3.9" customHeight="1">
      <c r="B18" s="11"/>
      <c r="C18" s="12"/>
      <c r="D18" s="12"/>
      <c r="E18" s="12"/>
      <c r="F18" s="13"/>
      <c r="G18" s="14"/>
    </row>
    <row r="19" spans="2:7">
      <c r="B19" s="6"/>
      <c r="C19" s="10" t="s">
        <v>3</v>
      </c>
      <c r="D19" s="10"/>
      <c r="E19" s="10"/>
      <c r="F19" s="44" t="s">
        <v>176</v>
      </c>
      <c r="G19" s="9"/>
    </row>
    <row r="20" spans="2:7" s="15" customFormat="1" ht="3.9" customHeight="1">
      <c r="B20" s="11"/>
      <c r="C20" s="12"/>
      <c r="D20" s="12"/>
      <c r="E20" s="12"/>
      <c r="F20" s="13"/>
      <c r="G20" s="14"/>
    </row>
    <row r="21" spans="2:7">
      <c r="B21" s="6"/>
      <c r="C21" s="10" t="s">
        <v>4</v>
      </c>
      <c r="D21" s="10"/>
      <c r="E21" s="10"/>
      <c r="F21" s="44" t="s">
        <v>176</v>
      </c>
      <c r="G21" s="9"/>
    </row>
    <row r="22" spans="2:7" s="15" customFormat="1" ht="3.9" customHeight="1">
      <c r="B22" s="11"/>
      <c r="C22" s="12"/>
      <c r="D22" s="12"/>
      <c r="E22" s="12"/>
      <c r="F22" s="16"/>
      <c r="G22" s="14"/>
    </row>
    <row r="23" spans="2:7">
      <c r="B23" s="6"/>
      <c r="C23" s="10" t="s">
        <v>5</v>
      </c>
      <c r="D23" s="10"/>
      <c r="E23" s="10"/>
      <c r="F23" s="8"/>
      <c r="G23" s="9"/>
    </row>
    <row r="24" spans="2:7">
      <c r="B24" s="6"/>
      <c r="C24" s="17" t="s">
        <v>6</v>
      </c>
      <c r="D24" s="17"/>
      <c r="E24" s="17"/>
      <c r="F24" s="44" t="s">
        <v>176</v>
      </c>
      <c r="G24" s="9"/>
    </row>
    <row r="25" spans="2:7">
      <c r="B25" s="6"/>
      <c r="C25" s="17" t="s">
        <v>7</v>
      </c>
      <c r="D25" s="17"/>
      <c r="E25" s="17"/>
      <c r="F25" s="44" t="s">
        <v>176</v>
      </c>
      <c r="G25" s="9"/>
    </row>
    <row r="26" spans="2:7">
      <c r="B26" s="6"/>
      <c r="C26" s="17" t="s">
        <v>8</v>
      </c>
      <c r="D26" s="17"/>
      <c r="E26" s="17"/>
      <c r="F26" s="44" t="s">
        <v>176</v>
      </c>
      <c r="G26" s="9"/>
    </row>
    <row r="27" spans="2:7">
      <c r="B27" s="6"/>
      <c r="C27" s="17" t="s">
        <v>9</v>
      </c>
      <c r="D27" s="17"/>
      <c r="E27" s="17"/>
      <c r="F27" s="44" t="s">
        <v>176</v>
      </c>
      <c r="G27" s="9"/>
    </row>
    <row r="28" spans="2:7" s="15" customFormat="1" ht="3.9" customHeight="1">
      <c r="B28" s="11"/>
      <c r="C28" s="18"/>
      <c r="D28" s="18"/>
      <c r="E28" s="18"/>
      <c r="F28" s="16"/>
      <c r="G28" s="14"/>
    </row>
    <row r="29" spans="2:7">
      <c r="B29" s="6"/>
      <c r="C29" s="10" t="s">
        <v>156</v>
      </c>
      <c r="D29" s="10"/>
      <c r="E29" s="10"/>
      <c r="F29" s="8"/>
      <c r="G29" s="9"/>
    </row>
    <row r="30" spans="2:7">
      <c r="B30" s="6"/>
      <c r="C30" s="17" t="s">
        <v>10</v>
      </c>
      <c r="D30" s="17"/>
      <c r="E30" s="17"/>
      <c r="F30" s="44" t="s">
        <v>176</v>
      </c>
      <c r="G30" s="9"/>
    </row>
    <row r="31" spans="2:7">
      <c r="B31" s="6"/>
      <c r="C31" s="17" t="s">
        <v>157</v>
      </c>
      <c r="D31" s="17"/>
      <c r="E31" s="17"/>
      <c r="F31" s="44" t="s">
        <v>176</v>
      </c>
      <c r="G31" s="9"/>
    </row>
    <row r="32" spans="2:7">
      <c r="B32" s="6"/>
      <c r="C32" s="17" t="s">
        <v>158</v>
      </c>
      <c r="D32" s="17"/>
      <c r="E32" s="17"/>
      <c r="F32" s="44" t="s">
        <v>176</v>
      </c>
      <c r="G32" s="9"/>
    </row>
    <row r="33" spans="2:7">
      <c r="B33" s="6"/>
      <c r="C33" s="17" t="s">
        <v>11</v>
      </c>
      <c r="D33" s="17"/>
      <c r="E33" s="17"/>
      <c r="F33" s="44" t="s">
        <v>176</v>
      </c>
      <c r="G33" s="9"/>
    </row>
    <row r="34" spans="2:7" s="15" customFormat="1" ht="3.9" customHeight="1">
      <c r="B34" s="11"/>
      <c r="C34" s="12"/>
      <c r="D34" s="12"/>
      <c r="E34" s="12"/>
      <c r="F34" s="16"/>
      <c r="G34" s="14"/>
    </row>
    <row r="35" spans="2:7">
      <c r="B35" s="6"/>
      <c r="C35" s="10" t="s">
        <v>12</v>
      </c>
      <c r="D35" s="10"/>
      <c r="E35" s="10"/>
      <c r="F35" s="125" t="str">
        <f>IF(OR(F15="No",F17="No",F19="No",F21="No",F24="No",F25="No",F26="No",F27="No",F30="No",F31="No",F32="No",F33="No",F15="Select",F17="Select",F19="Select",F21="Select",F24="Select",F25="Select",F26="Select",F27="Select",F30="Select",F31="Select",F32="Select",F33="Select"),"Fail","Pass")</f>
        <v>Fail</v>
      </c>
      <c r="G35" s="9"/>
    </row>
    <row r="36" spans="2:7" ht="12" thickBot="1">
      <c r="B36" s="19"/>
      <c r="C36" s="20"/>
      <c r="D36" s="20"/>
      <c r="E36" s="20"/>
      <c r="F36" s="21"/>
      <c r="G36" s="22"/>
    </row>
    <row r="37" spans="2:7" ht="19.95" customHeight="1">
      <c r="B37" s="1"/>
      <c r="C37" s="23" t="s">
        <v>13</v>
      </c>
      <c r="D37" s="23"/>
      <c r="E37" s="23"/>
      <c r="F37" s="3"/>
      <c r="G37" s="4"/>
    </row>
    <row r="38" spans="2:7" ht="3.9" customHeight="1">
      <c r="B38" s="6"/>
      <c r="C38" s="7"/>
      <c r="D38" s="7"/>
      <c r="E38" s="7"/>
      <c r="F38" s="8"/>
      <c r="G38" s="9"/>
    </row>
    <row r="39" spans="2:7">
      <c r="B39" s="6"/>
      <c r="C39" s="10" t="s">
        <v>14</v>
      </c>
      <c r="D39" s="10"/>
      <c r="E39" s="10"/>
      <c r="F39" s="8"/>
      <c r="G39" s="9"/>
    </row>
    <row r="40" spans="2:7">
      <c r="B40" s="6"/>
      <c r="C40" s="17" t="s">
        <v>15</v>
      </c>
      <c r="D40" s="17"/>
      <c r="E40" s="17"/>
      <c r="F40" s="44" t="s">
        <v>176</v>
      </c>
      <c r="G40" s="9"/>
    </row>
    <row r="41" spans="2:7">
      <c r="B41" s="6"/>
      <c r="C41" s="17" t="s">
        <v>270</v>
      </c>
      <c r="D41" s="17"/>
      <c r="E41" s="17"/>
      <c r="F41" s="44" t="s">
        <v>176</v>
      </c>
      <c r="G41" s="9"/>
    </row>
    <row r="42" spans="2:7">
      <c r="B42" s="6"/>
      <c r="C42" s="17" t="s">
        <v>16</v>
      </c>
      <c r="D42" s="17"/>
      <c r="E42" s="17"/>
      <c r="F42" s="44" t="s">
        <v>176</v>
      </c>
      <c r="G42" s="9"/>
    </row>
    <row r="43" spans="2:7">
      <c r="B43" s="6"/>
      <c r="C43" s="17" t="s">
        <v>17</v>
      </c>
      <c r="D43" s="17"/>
      <c r="E43" s="17"/>
      <c r="F43" s="44" t="s">
        <v>176</v>
      </c>
      <c r="G43" s="9"/>
    </row>
    <row r="44" spans="2:7">
      <c r="B44" s="6"/>
      <c r="C44" s="17" t="s">
        <v>18</v>
      </c>
      <c r="D44" s="17"/>
      <c r="E44" s="17"/>
      <c r="F44" s="44" t="s">
        <v>176</v>
      </c>
      <c r="G44" s="9"/>
    </row>
    <row r="45" spans="2:7">
      <c r="B45" s="6"/>
      <c r="C45" s="17" t="s">
        <v>19</v>
      </c>
      <c r="D45" s="17"/>
      <c r="E45" s="17"/>
      <c r="F45" s="44" t="s">
        <v>176</v>
      </c>
      <c r="G45" s="9"/>
    </row>
    <row r="46" spans="2:7">
      <c r="B46" s="6"/>
      <c r="C46" s="17" t="s">
        <v>20</v>
      </c>
      <c r="D46" s="17"/>
      <c r="E46" s="17"/>
      <c r="F46" s="44" t="s">
        <v>176</v>
      </c>
      <c r="G46" s="9"/>
    </row>
    <row r="47" spans="2:7">
      <c r="B47" s="6"/>
      <c r="C47" s="17" t="s">
        <v>268</v>
      </c>
      <c r="D47" s="17"/>
      <c r="E47" s="148"/>
      <c r="F47" s="44" t="s">
        <v>176</v>
      </c>
      <c r="G47" s="9"/>
    </row>
    <row r="48" spans="2:7">
      <c r="B48" s="6"/>
      <c r="C48" s="17" t="s">
        <v>159</v>
      </c>
      <c r="D48" s="17"/>
      <c r="E48" s="17"/>
      <c r="F48" s="44" t="s">
        <v>176</v>
      </c>
      <c r="G48" s="9"/>
    </row>
    <row r="49" spans="2:7" s="15" customFormat="1" ht="3.9" customHeight="1">
      <c r="B49" s="11"/>
      <c r="C49" s="18"/>
      <c r="D49" s="18"/>
      <c r="E49" s="18"/>
      <c r="F49" s="13"/>
      <c r="G49" s="14"/>
    </row>
    <row r="50" spans="2:7" ht="12">
      <c r="B50" s="6"/>
      <c r="C50" s="24" t="s">
        <v>21</v>
      </c>
      <c r="D50" s="24"/>
      <c r="E50" s="24"/>
      <c r="F50" s="57">
        <f>IF(OR(F40="Yes",F41="Yes",F42="Yes",F43="Yes",F44="Yes",F45="Yes",F46="Yes",F47="Yes",F48="Yes"),45,0)</f>
        <v>0</v>
      </c>
      <c r="G50" s="9"/>
    </row>
    <row r="51" spans="2:7" ht="12" thickBot="1">
      <c r="B51" s="19"/>
      <c r="C51" s="20"/>
      <c r="D51" s="20"/>
      <c r="E51" s="20"/>
      <c r="F51" s="21"/>
      <c r="G51" s="22"/>
    </row>
    <row r="52" spans="2:7" ht="19.95" customHeight="1">
      <c r="B52" s="1"/>
      <c r="C52" s="23" t="s">
        <v>22</v>
      </c>
      <c r="D52" s="23"/>
      <c r="E52" s="23"/>
      <c r="F52" s="3"/>
      <c r="G52" s="4"/>
    </row>
    <row r="53" spans="2:7" ht="3.9" customHeight="1">
      <c r="B53" s="6"/>
      <c r="C53" s="10"/>
      <c r="D53" s="10"/>
      <c r="E53" s="10"/>
      <c r="F53" s="8"/>
      <c r="G53" s="9"/>
    </row>
    <row r="54" spans="2:7" ht="12">
      <c r="B54" s="6"/>
      <c r="C54" s="25" t="s">
        <v>164</v>
      </c>
      <c r="D54" s="25"/>
      <c r="E54" s="25"/>
      <c r="F54" s="8"/>
      <c r="G54" s="9"/>
    </row>
    <row r="55" spans="2:7" ht="3.9" customHeight="1">
      <c r="B55" s="6"/>
      <c r="C55" s="25"/>
      <c r="D55" s="25"/>
      <c r="E55" s="25"/>
      <c r="F55" s="8"/>
      <c r="G55" s="9"/>
    </row>
    <row r="56" spans="2:7" ht="12">
      <c r="B56" s="6"/>
      <c r="C56" s="26" t="s">
        <v>184</v>
      </c>
      <c r="D56" s="26"/>
      <c r="E56" s="26"/>
      <c r="F56" s="8"/>
      <c r="G56" s="9"/>
    </row>
    <row r="57" spans="2:7" ht="12">
      <c r="B57" s="6"/>
      <c r="C57" s="136" t="s">
        <v>160</v>
      </c>
      <c r="D57" s="27"/>
      <c r="E57" s="27"/>
      <c r="F57" s="44" t="s">
        <v>176</v>
      </c>
      <c r="G57" s="9"/>
    </row>
    <row r="58" spans="2:7" ht="12" customHeight="1">
      <c r="B58" s="6"/>
      <c r="C58" s="186" t="str">
        <f>IF(F57="SL/KC","&gt;15% of units at 30% AMI (10 pts)",IF(F57="Rural MSA","&gt;12.5% of units at 30% AMI (10 pts)",IF(F57="Rural Non-MSA","&gt;10% of units at 30% AMI (10 pts)","Select Location Above")))</f>
        <v>Select Location Above</v>
      </c>
      <c r="D58" s="186"/>
      <c r="E58" s="186"/>
      <c r="F58" s="44">
        <v>0</v>
      </c>
      <c r="G58" s="9"/>
    </row>
    <row r="59" spans="2:7">
      <c r="B59" s="6"/>
      <c r="C59" s="27" t="str">
        <f>IF(F57="SL/KC","&gt;10% of units at 30% AMI (6 pts)",IF(F57="Rural MSA","&gt;7.5% of units at 30% AMI (6 pts)",IF(F57="Rural Non-MSA","&gt;5% of units at 30% AMI (6 pts)","Select Location Above")))</f>
        <v>Select Location Above</v>
      </c>
      <c r="D59" s="27"/>
      <c r="E59" s="27"/>
      <c r="F59" s="44">
        <v>0</v>
      </c>
      <c r="G59" s="9"/>
    </row>
    <row r="60" spans="2:7">
      <c r="B60" s="6"/>
      <c r="C60" s="27" t="str">
        <f>IF(F57="SL/KC","&gt;10% of units at 40% AMI (4 pts)",IF(F57="Rural MSA","&gt;7.5% of units at 40% AMI (4 pts)",IF(F57="Rural Non-MSA","&gt;5% of units at 40% AMI (4 pts)","Select Location Above")))</f>
        <v>Select Location Above</v>
      </c>
      <c r="D60" s="27"/>
      <c r="E60" s="27"/>
      <c r="F60" s="44">
        <v>0</v>
      </c>
      <c r="G60" s="9"/>
    </row>
    <row r="61" spans="2:7">
      <c r="B61" s="63">
        <f>MAX(F58:F61)</f>
        <v>0</v>
      </c>
      <c r="C61" s="27" t="str">
        <f>IF(F57="SL/KC","&gt;10% of units at 50% AMI (2 pts)",IF(F57="Rural MSA","&gt;7.5% of units at 50% AMI (2) pts)",IF(F57="Rural Non-MSA","&gt;5% of units at 50% AMI (2 pts)","Select Location Above")))</f>
        <v>Select Location Above</v>
      </c>
      <c r="D61" s="27"/>
      <c r="E61" s="27"/>
      <c r="F61" s="44">
        <v>0</v>
      </c>
      <c r="G61" s="9"/>
    </row>
    <row r="62" spans="2:7" s="15" customFormat="1" ht="3.9" customHeight="1">
      <c r="B62" s="11"/>
      <c r="C62" s="28"/>
      <c r="D62" s="28"/>
      <c r="E62" s="28"/>
      <c r="F62" s="13"/>
      <c r="G62" s="14"/>
    </row>
    <row r="63" spans="2:7" ht="12">
      <c r="B63" s="6"/>
      <c r="C63" s="26" t="s">
        <v>23</v>
      </c>
      <c r="D63" s="26"/>
      <c r="E63" s="26"/>
      <c r="F63" s="44">
        <v>0</v>
      </c>
      <c r="G63" s="9"/>
    </row>
    <row r="64" spans="2:7" s="15" customFormat="1" ht="3.9" customHeight="1">
      <c r="B64" s="11"/>
      <c r="C64" s="29"/>
      <c r="D64" s="29"/>
      <c r="E64" s="29"/>
      <c r="F64" s="13"/>
      <c r="G64" s="14"/>
    </row>
    <row r="65" spans="2:7" ht="12">
      <c r="B65" s="6"/>
      <c r="C65" s="26" t="s">
        <v>24</v>
      </c>
      <c r="D65" s="26"/>
      <c r="E65" s="26"/>
      <c r="F65" s="44">
        <v>0</v>
      </c>
      <c r="G65" s="9"/>
    </row>
    <row r="66" spans="2:7" s="30" customFormat="1" ht="3.9" customHeight="1">
      <c r="B66" s="11"/>
      <c r="C66" s="29"/>
      <c r="D66" s="29"/>
      <c r="E66" s="29"/>
      <c r="F66" s="16"/>
      <c r="G66" s="14"/>
    </row>
    <row r="67" spans="2:7" ht="12">
      <c r="B67" s="6"/>
      <c r="C67" s="26" t="s">
        <v>297</v>
      </c>
      <c r="D67" s="26"/>
      <c r="E67" s="26"/>
      <c r="F67" s="44">
        <v>0</v>
      </c>
      <c r="G67" s="9"/>
    </row>
    <row r="68" spans="2:7" s="30" customFormat="1" ht="3.9" customHeight="1">
      <c r="B68" s="11"/>
      <c r="C68" s="29"/>
      <c r="D68" s="29"/>
      <c r="E68" s="29"/>
      <c r="F68" s="16"/>
      <c r="G68" s="14"/>
    </row>
    <row r="69" spans="2:7" ht="12">
      <c r="B69" s="6"/>
      <c r="C69" s="26" t="s">
        <v>25</v>
      </c>
      <c r="D69" s="26"/>
      <c r="E69" s="26"/>
      <c r="F69" s="44">
        <v>0</v>
      </c>
      <c r="G69" s="9"/>
    </row>
    <row r="70" spans="2:7" s="15" customFormat="1" ht="3.9" customHeight="1">
      <c r="B70" s="11"/>
      <c r="C70" s="29"/>
      <c r="D70" s="29"/>
      <c r="E70" s="29"/>
      <c r="F70" s="16"/>
      <c r="G70" s="14"/>
    </row>
    <row r="71" spans="2:7" ht="12">
      <c r="B71" s="6"/>
      <c r="C71" s="26" t="s">
        <v>234</v>
      </c>
      <c r="D71" s="26"/>
      <c r="E71" s="26"/>
      <c r="F71" s="8"/>
      <c r="G71" s="9"/>
    </row>
    <row r="72" spans="2:7" ht="12">
      <c r="B72" s="6"/>
      <c r="C72" s="31" t="s">
        <v>237</v>
      </c>
      <c r="D72" s="31"/>
      <c r="E72" s="31"/>
      <c r="F72" s="8"/>
      <c r="G72" s="9"/>
    </row>
    <row r="73" spans="2:7">
      <c r="B73" s="6"/>
      <c r="C73" s="32" t="s">
        <v>238</v>
      </c>
      <c r="D73" s="32"/>
      <c r="E73" s="32"/>
      <c r="F73" s="111">
        <f>IFERROR(IF((VLOOKUP(D6,'CB and US Counties'!A5:G119,7,FALSE))=10,10,0),0)</f>
        <v>0</v>
      </c>
      <c r="G73" s="9"/>
    </row>
    <row r="74" spans="2:7">
      <c r="B74" s="6"/>
      <c r="C74" s="32" t="s">
        <v>239</v>
      </c>
      <c r="D74" s="32"/>
      <c r="E74" s="32"/>
      <c r="F74" s="111">
        <f>IFERROR(IF((VLOOKUP(D6,'CB and US Counties'!A5:G119,7,FALSE))=7,7,0),0)</f>
        <v>0</v>
      </c>
      <c r="G74" s="9"/>
    </row>
    <row r="75" spans="2:7">
      <c r="B75" s="6"/>
      <c r="C75" s="32" t="s">
        <v>240</v>
      </c>
      <c r="D75" s="32"/>
      <c r="E75" s="32"/>
      <c r="F75" s="111">
        <f>IFERROR(IF((VLOOKUP(D6,'CB and US Counties'!A5:G119,7,FALSE))=5,5,0),0)</f>
        <v>0</v>
      </c>
      <c r="G75" s="9"/>
    </row>
    <row r="76" spans="2:7" ht="12">
      <c r="B76" s="63">
        <f>MAX(F73:F75)</f>
        <v>0</v>
      </c>
      <c r="C76" s="31" t="s">
        <v>161</v>
      </c>
      <c r="D76" s="31"/>
      <c r="E76" s="31"/>
      <c r="F76" s="111">
        <f>IFERROR(VLOOKUP(D6,'CB and US Counties'!A5:H119,8,FALSE),0)</f>
        <v>0</v>
      </c>
      <c r="G76" s="9"/>
    </row>
    <row r="77" spans="2:7" ht="3.9" customHeight="1">
      <c r="B77" s="11"/>
      <c r="C77" s="33"/>
      <c r="D77" s="33"/>
      <c r="E77" s="33"/>
      <c r="F77" s="13"/>
      <c r="G77" s="14"/>
    </row>
    <row r="78" spans="2:7" ht="12">
      <c r="B78" s="6"/>
      <c r="C78" s="26" t="s">
        <v>162</v>
      </c>
      <c r="D78" s="26"/>
      <c r="E78" s="26"/>
      <c r="F78" s="44">
        <v>0</v>
      </c>
      <c r="G78" s="9"/>
    </row>
    <row r="79" spans="2:7" s="15" customFormat="1" ht="3.9" customHeight="1">
      <c r="B79" s="11"/>
      <c r="C79" s="29"/>
      <c r="D79" s="29"/>
      <c r="E79" s="29"/>
      <c r="F79" s="16"/>
      <c r="G79" s="14"/>
    </row>
    <row r="80" spans="2:7" ht="12">
      <c r="B80" s="6"/>
      <c r="C80" s="26" t="s">
        <v>248</v>
      </c>
      <c r="D80" s="26"/>
      <c r="E80" s="26"/>
      <c r="F80" s="8"/>
      <c r="G80" s="9"/>
    </row>
    <row r="81" spans="2:7" ht="12">
      <c r="B81" s="6"/>
      <c r="C81" s="26"/>
      <c r="D81" s="17" t="s">
        <v>249</v>
      </c>
      <c r="E81" s="26"/>
      <c r="F81" s="44">
        <v>0</v>
      </c>
      <c r="G81" s="9"/>
    </row>
    <row r="82" spans="2:7">
      <c r="B82" s="6"/>
      <c r="C82" s="27" t="s">
        <v>26</v>
      </c>
      <c r="D82" s="17" t="s">
        <v>265</v>
      </c>
      <c r="E82" s="27"/>
      <c r="F82" s="44">
        <v>0</v>
      </c>
      <c r="G82" s="9"/>
    </row>
    <row r="83" spans="2:7">
      <c r="B83" s="63">
        <f>MAX(F81:F83)</f>
        <v>0</v>
      </c>
      <c r="C83" s="27" t="s">
        <v>27</v>
      </c>
      <c r="D83" s="17" t="s">
        <v>266</v>
      </c>
      <c r="E83" s="27"/>
      <c r="F83" s="44">
        <v>0</v>
      </c>
      <c r="G83" s="9"/>
    </row>
    <row r="84" spans="2:7" ht="3.9" customHeight="1">
      <c r="B84" s="11"/>
      <c r="C84" s="28"/>
      <c r="D84" s="28"/>
      <c r="E84" s="28"/>
      <c r="F84" s="16"/>
      <c r="G84" s="14"/>
    </row>
    <row r="85" spans="2:7" ht="12">
      <c r="B85" s="6"/>
      <c r="C85" s="25" t="s">
        <v>222</v>
      </c>
      <c r="D85" s="25"/>
      <c r="E85" s="25"/>
      <c r="F85" s="8"/>
      <c r="G85" s="9"/>
    </row>
    <row r="86" spans="2:7" ht="23.4" customHeight="1">
      <c r="B86" s="6"/>
      <c r="C86" s="206" t="s">
        <v>263</v>
      </c>
      <c r="D86" s="207"/>
      <c r="E86" s="208"/>
      <c r="F86" s="44">
        <v>0</v>
      </c>
      <c r="G86" s="9"/>
    </row>
    <row r="87" spans="2:7" ht="12">
      <c r="B87" s="6"/>
      <c r="C87" s="26" t="s">
        <v>221</v>
      </c>
      <c r="D87" s="26"/>
      <c r="E87" s="26"/>
      <c r="F87" s="8"/>
      <c r="G87" s="9"/>
    </row>
    <row r="88" spans="2:7">
      <c r="B88" s="6"/>
      <c r="C88" s="27" t="s">
        <v>261</v>
      </c>
      <c r="D88" s="27"/>
      <c r="E88" s="27"/>
      <c r="F88" s="44">
        <v>0</v>
      </c>
      <c r="G88" s="9"/>
    </row>
    <row r="89" spans="2:7">
      <c r="B89" s="63">
        <f>MAX(F88:F90)</f>
        <v>0</v>
      </c>
      <c r="C89" s="27" t="s">
        <v>260</v>
      </c>
      <c r="D89" s="27"/>
      <c r="E89" s="27"/>
      <c r="F89" s="44">
        <v>0</v>
      </c>
      <c r="G89" s="9"/>
    </row>
    <row r="90" spans="2:7">
      <c r="B90" s="63">
        <f>IF(B89+F86&gt;10,10,F86+B89)</f>
        <v>0</v>
      </c>
      <c r="C90" s="27" t="s">
        <v>262</v>
      </c>
      <c r="D90" s="27"/>
      <c r="E90" s="27"/>
      <c r="F90" s="44">
        <v>0</v>
      </c>
      <c r="G90" s="9"/>
    </row>
    <row r="91" spans="2:7" s="15" customFormat="1" ht="3.9" customHeight="1">
      <c r="B91" s="11"/>
      <c r="C91" s="28"/>
      <c r="D91" s="28"/>
      <c r="E91" s="28"/>
      <c r="F91" s="13"/>
      <c r="G91" s="14"/>
    </row>
    <row r="92" spans="2:7" ht="12">
      <c r="B92" s="6"/>
      <c r="C92" s="26" t="s">
        <v>28</v>
      </c>
      <c r="D92" s="26"/>
      <c r="E92" s="26"/>
      <c r="F92" s="44">
        <v>0</v>
      </c>
      <c r="G92" s="9"/>
    </row>
    <row r="93" spans="2:7" s="15" customFormat="1" ht="3.9" customHeight="1">
      <c r="B93" s="11"/>
      <c r="C93" s="29"/>
      <c r="D93" s="29"/>
      <c r="E93" s="29"/>
      <c r="F93" s="13"/>
      <c r="G93" s="14"/>
    </row>
    <row r="94" spans="2:7" ht="12">
      <c r="B94" s="6"/>
      <c r="C94" s="26" t="s">
        <v>279</v>
      </c>
      <c r="D94" s="26"/>
      <c r="E94" s="26"/>
      <c r="F94" s="44">
        <v>0</v>
      </c>
      <c r="G94" s="9"/>
    </row>
    <row r="95" spans="2:7" s="15" customFormat="1" ht="3.9" customHeight="1">
      <c r="B95" s="11"/>
      <c r="C95" s="29"/>
      <c r="D95" s="29"/>
      <c r="E95" s="29"/>
      <c r="F95" s="13"/>
      <c r="G95" s="14"/>
    </row>
    <row r="96" spans="2:7" ht="12">
      <c r="B96" s="6"/>
      <c r="C96" s="26" t="s">
        <v>163</v>
      </c>
      <c r="D96" s="26"/>
      <c r="E96" s="26"/>
      <c r="F96" s="44">
        <v>0</v>
      </c>
      <c r="G96" s="9"/>
    </row>
    <row r="97" spans="2:8" s="15" customFormat="1" ht="3.9" customHeight="1">
      <c r="B97" s="11"/>
      <c r="C97" s="29"/>
      <c r="D97" s="29"/>
      <c r="E97" s="29"/>
      <c r="F97" s="13"/>
      <c r="G97" s="14"/>
    </row>
    <row r="98" spans="2:8" ht="12" hidden="1" customHeight="1">
      <c r="B98" s="6"/>
      <c r="C98" s="26" t="s">
        <v>230</v>
      </c>
      <c r="D98" s="26"/>
      <c r="E98" s="26"/>
      <c r="F98" s="44">
        <v>0</v>
      </c>
      <c r="G98" s="9"/>
    </row>
    <row r="99" spans="2:8" s="15" customFormat="1" ht="3.9" hidden="1" customHeight="1">
      <c r="B99" s="11"/>
      <c r="C99" s="29"/>
      <c r="D99" s="29"/>
      <c r="E99" s="29"/>
      <c r="F99" s="13"/>
      <c r="G99" s="14"/>
    </row>
    <row r="100" spans="2:8" ht="12">
      <c r="B100" s="6"/>
      <c r="C100" s="26" t="s">
        <v>29</v>
      </c>
      <c r="D100" s="26"/>
      <c r="E100" s="26"/>
      <c r="F100" s="44">
        <v>0</v>
      </c>
      <c r="G100" s="9"/>
      <c r="H100" s="133"/>
    </row>
    <row r="101" spans="2:8" s="15" customFormat="1" ht="3.9" customHeight="1">
      <c r="B101" s="11"/>
      <c r="C101" s="29"/>
      <c r="D101" s="29"/>
      <c r="E101" s="29"/>
      <c r="F101" s="13"/>
      <c r="G101" s="14"/>
      <c r="H101" s="134"/>
    </row>
    <row r="102" spans="2:8" ht="12" hidden="1" customHeight="1">
      <c r="B102" s="46"/>
      <c r="C102" s="47" t="s">
        <v>232</v>
      </c>
      <c r="D102" s="47"/>
      <c r="E102" s="47"/>
      <c r="F102" s="124">
        <v>0</v>
      </c>
      <c r="G102" s="9"/>
      <c r="H102" s="133"/>
    </row>
    <row r="103" spans="2:8" ht="12" hidden="1" customHeight="1">
      <c r="B103" s="46"/>
      <c r="C103" s="47" t="s">
        <v>168</v>
      </c>
      <c r="D103" s="47"/>
      <c r="E103" s="47"/>
      <c r="F103" s="58">
        <f>IFERROR((F104*F105/E114),0)</f>
        <v>0</v>
      </c>
      <c r="G103" s="9"/>
      <c r="H103" s="133"/>
    </row>
    <row r="104" spans="2:8" ht="12" hidden="1" customHeight="1">
      <c r="B104" s="46"/>
      <c r="C104" s="47" t="s">
        <v>241</v>
      </c>
      <c r="D104" s="47"/>
      <c r="E104" s="47"/>
      <c r="F104" s="45">
        <v>0</v>
      </c>
      <c r="G104" s="9"/>
      <c r="H104" s="128"/>
    </row>
    <row r="105" spans="2:8" ht="12" hidden="1" customHeight="1">
      <c r="B105" s="46"/>
      <c r="C105" s="47" t="s">
        <v>235</v>
      </c>
      <c r="D105" s="47"/>
      <c r="E105" s="47"/>
      <c r="F105" s="138">
        <v>0</v>
      </c>
      <c r="G105" s="9"/>
      <c r="H105" s="128"/>
    </row>
    <row r="106" spans="2:8" ht="12" hidden="1" customHeight="1">
      <c r="B106" s="46"/>
      <c r="C106" s="48"/>
      <c r="D106" s="53" t="s">
        <v>177</v>
      </c>
      <c r="E106" s="53" t="s">
        <v>169</v>
      </c>
      <c r="F106" s="50"/>
      <c r="G106" s="9"/>
      <c r="H106" s="128"/>
    </row>
    <row r="107" spans="2:8" ht="12" hidden="1" customHeight="1">
      <c r="B107" s="46"/>
      <c r="C107" s="49" t="s">
        <v>170</v>
      </c>
      <c r="D107" s="54"/>
      <c r="E107" s="54"/>
      <c r="F107" s="51"/>
      <c r="G107" s="9"/>
      <c r="H107" s="128">
        <f>IF(AND(H5=1,F103&lt;85000),5,IF(AND(H5=1,F103&gt;90000),-5,IF(AND(H5=1,F103&gt;=85000,F103&lt;=90000),0,0)))</f>
        <v>0</v>
      </c>
    </row>
    <row r="108" spans="2:8" ht="12" hidden="1" customHeight="1">
      <c r="B108" s="46"/>
      <c r="C108" s="49" t="s">
        <v>171</v>
      </c>
      <c r="D108" s="54"/>
      <c r="E108" s="54"/>
      <c r="F108" s="51"/>
      <c r="G108" s="9"/>
      <c r="H108" s="128">
        <f>IF(AND(H5=2,F103&lt;80000),5,IF(AND(H5=2,F103&gt;85000),-5,IF(AND(H5=2,F103&gt;=80000,F103&lt;=85000),0,0)))</f>
        <v>0</v>
      </c>
    </row>
    <row r="109" spans="2:8" ht="12" hidden="1" customHeight="1">
      <c r="B109" s="46"/>
      <c r="C109" s="49" t="s">
        <v>172</v>
      </c>
      <c r="D109" s="54"/>
      <c r="E109" s="54"/>
      <c r="F109" s="51"/>
      <c r="G109" s="9"/>
      <c r="H109" s="128">
        <f>IF(AND(H5=3,F103&lt;65000),5,IF(AND(H5=3,F103&gt;70000),-5,IF(AND(H5=3,F103&gt;=65000,F103&lt;=70000),0,0)))</f>
        <v>0</v>
      </c>
    </row>
    <row r="110" spans="2:8" ht="12" hidden="1" customHeight="1">
      <c r="B110" s="46"/>
      <c r="C110" s="49" t="s">
        <v>173</v>
      </c>
      <c r="D110" s="54"/>
      <c r="E110" s="54"/>
      <c r="F110" s="51"/>
      <c r="G110" s="9"/>
      <c r="H110" s="128">
        <f>IF(AND(H5=4,F103&lt;45000),5,IF(AND(H5=4,F103&gt;50000),-5,IF(AND(H5=4,F103&gt;=45000,F103&lt;=50000),0,0)))</f>
        <v>0</v>
      </c>
    </row>
    <row r="111" spans="2:8" ht="12" hidden="1" customHeight="1">
      <c r="B111" s="46"/>
      <c r="C111" s="49" t="s">
        <v>174</v>
      </c>
      <c r="D111" s="54"/>
      <c r="E111" s="54"/>
      <c r="F111" s="51"/>
      <c r="G111" s="9"/>
      <c r="H111" s="128">
        <f>SUM(H107:H110)</f>
        <v>0</v>
      </c>
    </row>
    <row r="112" spans="2:8" ht="12" hidden="1" customHeight="1">
      <c r="B112" s="46"/>
      <c r="C112" s="49" t="s">
        <v>175</v>
      </c>
      <c r="D112" s="54"/>
      <c r="E112" s="54"/>
      <c r="F112" s="52"/>
      <c r="G112" s="9"/>
      <c r="H112" s="128"/>
    </row>
    <row r="113" spans="2:8" ht="12" hidden="1" customHeight="1">
      <c r="B113" s="46"/>
      <c r="C113" s="49" t="s">
        <v>178</v>
      </c>
      <c r="D113" s="72">
        <f>SUM(D107:D112)</f>
        <v>0</v>
      </c>
      <c r="E113" s="72">
        <f>SUM(E107:E112)</f>
        <v>0</v>
      </c>
      <c r="F113" s="52"/>
      <c r="G113" s="9"/>
      <c r="H113" s="128"/>
    </row>
    <row r="114" spans="2:8" ht="12" hidden="1" customHeight="1">
      <c r="B114" s="46"/>
      <c r="C114" s="47" t="s">
        <v>231</v>
      </c>
      <c r="D114" s="49"/>
      <c r="E114" s="135">
        <f>(1*E107)+(1*E108)+(2*E109)+(3*E110)+(4*E111)+(5*E112)</f>
        <v>0</v>
      </c>
      <c r="G114" s="9"/>
      <c r="H114" s="133"/>
    </row>
    <row r="115" spans="2:8" s="15" customFormat="1" ht="3.9" hidden="1" customHeight="1">
      <c r="B115" s="11"/>
      <c r="C115" s="29"/>
      <c r="D115" s="29"/>
      <c r="E115" s="29"/>
      <c r="F115" s="13"/>
      <c r="G115" s="14"/>
      <c r="H115" s="134"/>
    </row>
    <row r="116" spans="2:8" ht="12">
      <c r="B116" s="6"/>
      <c r="C116" s="25" t="s">
        <v>166</v>
      </c>
      <c r="D116" s="25"/>
      <c r="E116" s="25"/>
      <c r="F116" s="8"/>
      <c r="G116" s="9"/>
      <c r="H116" s="133"/>
    </row>
    <row r="117" spans="2:8" ht="3.9" customHeight="1">
      <c r="B117" s="6"/>
      <c r="C117" s="25"/>
      <c r="D117" s="25"/>
      <c r="E117" s="25"/>
      <c r="F117" s="8"/>
      <c r="G117" s="9"/>
      <c r="H117" s="133"/>
    </row>
    <row r="118" spans="2:8" ht="12">
      <c r="B118" s="6"/>
      <c r="C118" s="26" t="s">
        <v>167</v>
      </c>
      <c r="D118" s="26"/>
      <c r="E118" s="26"/>
      <c r="F118" s="44">
        <v>0</v>
      </c>
      <c r="G118" s="9"/>
    </row>
    <row r="119" spans="2:8">
      <c r="B119" s="6"/>
      <c r="C119" s="17" t="s">
        <v>278</v>
      </c>
      <c r="D119" s="17"/>
      <c r="E119" s="17"/>
      <c r="F119" s="8"/>
      <c r="G119" s="9"/>
    </row>
    <row r="120" spans="2:8" ht="3.9" customHeight="1">
      <c r="B120" s="11"/>
      <c r="C120" s="12"/>
      <c r="D120" s="12"/>
      <c r="E120" s="12"/>
      <c r="F120" s="16"/>
      <c r="G120" s="14"/>
    </row>
    <row r="121" spans="2:8" ht="3.9" customHeight="1">
      <c r="B121" s="11"/>
      <c r="C121" s="29"/>
      <c r="D121" s="29"/>
      <c r="E121" s="29"/>
      <c r="F121" s="16"/>
      <c r="G121" s="14"/>
    </row>
    <row r="122" spans="2:8" ht="12">
      <c r="B122" s="6"/>
      <c r="C122" s="24" t="s">
        <v>165</v>
      </c>
      <c r="D122" s="24"/>
      <c r="E122" s="24"/>
      <c r="F122" s="61">
        <f>F118+F102+F100+F98+F96+F94+F92+B90+B83+F78+F76+B76+F69+F67+F65+F63+B61+F50</f>
        <v>0</v>
      </c>
      <c r="G122" s="9"/>
    </row>
    <row r="123" spans="2:8" ht="12.6" thickBot="1">
      <c r="B123" s="19"/>
      <c r="C123" s="62"/>
      <c r="D123" s="62"/>
      <c r="E123" s="62"/>
      <c r="F123" s="62"/>
      <c r="G123" s="22"/>
    </row>
    <row r="124" spans="2:8" ht="12">
      <c r="B124" s="1"/>
      <c r="C124" s="56"/>
      <c r="D124" s="56"/>
      <c r="E124" s="56"/>
      <c r="F124" s="56"/>
      <c r="G124" s="4"/>
    </row>
    <row r="125" spans="2:8" ht="12">
      <c r="B125" s="6"/>
      <c r="C125" s="122" t="s">
        <v>179</v>
      </c>
      <c r="D125" s="24"/>
      <c r="E125" s="24"/>
      <c r="F125" s="24"/>
      <c r="G125" s="9"/>
    </row>
    <row r="126" spans="2:8" ht="12">
      <c r="B126" s="6"/>
      <c r="C126" s="24"/>
      <c r="D126" s="24"/>
      <c r="E126" s="24"/>
      <c r="F126" s="24"/>
      <c r="G126" s="9"/>
    </row>
    <row r="127" spans="2:8" ht="12">
      <c r="B127" s="6"/>
      <c r="C127" s="24" t="s">
        <v>181</v>
      </c>
      <c r="D127" s="24"/>
      <c r="E127" s="24"/>
      <c r="F127" s="44" t="s">
        <v>176</v>
      </c>
      <c r="G127" s="9"/>
    </row>
    <row r="128" spans="2:8" ht="3.6" customHeight="1">
      <c r="B128" s="6"/>
      <c r="C128" s="24"/>
      <c r="D128" s="24"/>
      <c r="E128" s="24"/>
      <c r="F128" s="24"/>
      <c r="G128" s="9"/>
    </row>
    <row r="129" spans="2:7" ht="12">
      <c r="B129" s="6"/>
      <c r="C129" s="24" t="s">
        <v>186</v>
      </c>
      <c r="D129" s="24"/>
      <c r="E129" s="24"/>
      <c r="F129" s="44" t="s">
        <v>176</v>
      </c>
      <c r="G129" s="9"/>
    </row>
    <row r="130" spans="2:7" ht="3.6" customHeight="1">
      <c r="B130" s="6"/>
      <c r="C130" s="24"/>
      <c r="D130" s="24"/>
      <c r="E130" s="24"/>
      <c r="F130" s="24"/>
      <c r="G130" s="9"/>
    </row>
    <row r="131" spans="2:7" ht="12">
      <c r="B131" s="6"/>
      <c r="C131" s="24" t="s">
        <v>182</v>
      </c>
      <c r="D131" s="24"/>
      <c r="E131" s="24"/>
      <c r="F131" s="44" t="s">
        <v>176</v>
      </c>
      <c r="G131" s="9"/>
    </row>
    <row r="132" spans="2:7" ht="12">
      <c r="B132" s="6"/>
      <c r="C132" s="24" t="s">
        <v>183</v>
      </c>
      <c r="D132" s="24"/>
      <c r="E132" s="24"/>
      <c r="F132" s="24"/>
      <c r="G132" s="9"/>
    </row>
    <row r="133" spans="2:7" ht="12">
      <c r="B133" s="6"/>
      <c r="C133" s="24"/>
      <c r="D133" s="24"/>
      <c r="E133" s="24"/>
      <c r="F133" s="24"/>
      <c r="G133" s="9"/>
    </row>
    <row r="134" spans="2:7">
      <c r="B134" s="6"/>
      <c r="C134" s="187" t="s">
        <v>229</v>
      </c>
      <c r="D134" s="188"/>
      <c r="E134" s="188"/>
      <c r="F134" s="189"/>
      <c r="G134" s="9"/>
    </row>
    <row r="135" spans="2:7">
      <c r="B135" s="6"/>
      <c r="C135" s="190"/>
      <c r="D135" s="191"/>
      <c r="E135" s="191"/>
      <c r="F135" s="192"/>
      <c r="G135" s="9"/>
    </row>
    <row r="136" spans="2:7">
      <c r="B136" s="6"/>
      <c r="C136" s="193"/>
      <c r="D136" s="194"/>
      <c r="E136" s="194"/>
      <c r="F136" s="195"/>
      <c r="G136" s="9"/>
    </row>
    <row r="137" spans="2:7" ht="12">
      <c r="B137" s="6"/>
      <c r="C137" s="24"/>
      <c r="D137" s="24"/>
      <c r="E137" s="24"/>
      <c r="F137" s="24"/>
      <c r="G137" s="9"/>
    </row>
    <row r="138" spans="2:7" ht="12" thickBot="1">
      <c r="B138" s="19"/>
      <c r="C138" s="20"/>
      <c r="D138" s="20"/>
      <c r="E138" s="20"/>
      <c r="F138" s="21"/>
      <c r="G138" s="22"/>
    </row>
    <row r="139" spans="2:7">
      <c r="B139" s="1"/>
      <c r="C139" s="2"/>
      <c r="D139" s="2"/>
      <c r="E139" s="2"/>
      <c r="F139" s="3"/>
      <c r="G139" s="4"/>
    </row>
    <row r="140" spans="2:7">
      <c r="B140" s="6"/>
      <c r="C140" s="204" t="s">
        <v>256</v>
      </c>
      <c r="D140" s="205"/>
      <c r="E140" s="205"/>
      <c r="F140" s="205"/>
      <c r="G140" s="9"/>
    </row>
    <row r="141" spans="2:7">
      <c r="B141" s="6"/>
      <c r="C141" s="205"/>
      <c r="D141" s="205"/>
      <c r="E141" s="205"/>
      <c r="F141" s="205"/>
      <c r="G141" s="9"/>
    </row>
    <row r="142" spans="2:7">
      <c r="B142" s="6"/>
      <c r="C142" s="10"/>
      <c r="D142" s="10"/>
      <c r="E142" s="10"/>
      <c r="F142" s="8"/>
      <c r="G142" s="9"/>
    </row>
    <row r="143" spans="2:7">
      <c r="B143" s="6"/>
      <c r="C143" s="174"/>
      <c r="D143" s="175"/>
      <c r="E143" s="175"/>
      <c r="F143" s="176"/>
      <c r="G143" s="9"/>
    </row>
    <row r="144" spans="2:7">
      <c r="B144" s="6"/>
      <c r="C144" s="177"/>
      <c r="D144" s="178"/>
      <c r="E144" s="178"/>
      <c r="F144" s="179"/>
      <c r="G144" s="9"/>
    </row>
    <row r="145" spans="2:7">
      <c r="B145" s="6"/>
      <c r="C145" s="177"/>
      <c r="D145" s="178"/>
      <c r="E145" s="178"/>
      <c r="F145" s="179"/>
      <c r="G145" s="9"/>
    </row>
    <row r="146" spans="2:7">
      <c r="B146" s="6"/>
      <c r="C146" s="177"/>
      <c r="D146" s="178"/>
      <c r="E146" s="178"/>
      <c r="F146" s="179"/>
      <c r="G146" s="9"/>
    </row>
    <row r="147" spans="2:7">
      <c r="B147" s="6"/>
      <c r="C147" s="177"/>
      <c r="D147" s="178"/>
      <c r="E147" s="178"/>
      <c r="F147" s="179"/>
      <c r="G147" s="9"/>
    </row>
    <row r="148" spans="2:7">
      <c r="B148" s="6"/>
      <c r="C148" s="177"/>
      <c r="D148" s="178"/>
      <c r="E148" s="178"/>
      <c r="F148" s="179"/>
      <c r="G148" s="9"/>
    </row>
    <row r="149" spans="2:7">
      <c r="B149" s="6"/>
      <c r="C149" s="177"/>
      <c r="D149" s="178"/>
      <c r="E149" s="178"/>
      <c r="F149" s="179"/>
      <c r="G149" s="9"/>
    </row>
    <row r="150" spans="2:7">
      <c r="B150" s="6"/>
      <c r="C150" s="177"/>
      <c r="D150" s="178"/>
      <c r="E150" s="178"/>
      <c r="F150" s="179"/>
      <c r="G150" s="9"/>
    </row>
    <row r="151" spans="2:7">
      <c r="B151" s="6"/>
      <c r="C151" s="177"/>
      <c r="D151" s="178"/>
      <c r="E151" s="178"/>
      <c r="F151" s="179"/>
      <c r="G151" s="9"/>
    </row>
    <row r="152" spans="2:7">
      <c r="B152" s="6"/>
      <c r="C152" s="177"/>
      <c r="D152" s="178"/>
      <c r="E152" s="178"/>
      <c r="F152" s="179"/>
      <c r="G152" s="9"/>
    </row>
    <row r="153" spans="2:7">
      <c r="B153" s="6"/>
      <c r="C153" s="177"/>
      <c r="D153" s="178"/>
      <c r="E153" s="178"/>
      <c r="F153" s="179"/>
      <c r="G153" s="9"/>
    </row>
    <row r="154" spans="2:7">
      <c r="B154" s="6"/>
      <c r="C154" s="180"/>
      <c r="D154" s="181"/>
      <c r="E154" s="181"/>
      <c r="F154" s="182"/>
      <c r="G154" s="9"/>
    </row>
    <row r="155" spans="2:7" ht="12" thickBot="1">
      <c r="B155" s="19"/>
      <c r="C155" s="20"/>
      <c r="D155" s="20"/>
      <c r="E155" s="20"/>
      <c r="F155" s="21"/>
      <c r="G155" s="22"/>
    </row>
  </sheetData>
  <sheetProtection password="CE34" sheet="1" selectLockedCells="1"/>
  <mergeCells count="11">
    <mergeCell ref="C143:F154"/>
    <mergeCell ref="F6:G6"/>
    <mergeCell ref="B1:G1"/>
    <mergeCell ref="C58:E58"/>
    <mergeCell ref="C134:F136"/>
    <mergeCell ref="D2:G2"/>
    <mergeCell ref="D5:G5"/>
    <mergeCell ref="F3:G3"/>
    <mergeCell ref="B8:G8"/>
    <mergeCell ref="C140:F141"/>
    <mergeCell ref="C86:E86"/>
  </mergeCells>
  <dataValidations count="19">
    <dataValidation type="list" allowBlank="1" showInputMessage="1" showErrorMessage="1" sqref="F57">
      <formula1>"Select,SL/KC,Rural MSA,Rural non-MSA"</formula1>
    </dataValidation>
    <dataValidation type="list" allowBlank="1" showInputMessage="1" showErrorMessage="1" sqref="F15:F22 F40:F49 F24:F28 F131 F127 F30:F32 F129">
      <formula1>"Select,Yes,No"</formula1>
    </dataValidation>
    <dataValidation type="list" allowBlank="1" showInputMessage="1" showErrorMessage="1" sqref="F58 F63 F98 F78 F96">
      <formula1>"0,10"</formula1>
    </dataValidation>
    <dataValidation type="list" allowBlank="1" showInputMessage="1" showErrorMessage="1" sqref="F59">
      <formula1>"0,6"</formula1>
    </dataValidation>
    <dataValidation type="list" allowBlank="1" showInputMessage="1" showErrorMessage="1" sqref="F60">
      <formula1>"0,4"</formula1>
    </dataValidation>
    <dataValidation type="list" allowBlank="1" showInputMessage="1" showErrorMessage="1" sqref="F61">
      <formula1>"0,2"</formula1>
    </dataValidation>
    <dataValidation type="list" allowBlank="1" showInputMessage="1" showErrorMessage="1" sqref="F65 F67 F118 F100 F92 F83">
      <formula1>"0,5"</formula1>
    </dataValidation>
    <dataValidation type="list" allowBlank="1" showInputMessage="1" showErrorMessage="1" sqref="F69 F81">
      <formula1>"0,1"</formula1>
    </dataValidation>
    <dataValidation type="list" allowBlank="1" showInputMessage="1" showErrorMessage="1" sqref="F94 F82">
      <formula1>"0,3"</formula1>
    </dataValidation>
    <dataValidation type="whole" allowBlank="1" showInputMessage="1" showErrorMessage="1" promptTitle="Error" prompt="You must input a whole number in this cell." sqref="E112">
      <formula1>0</formula1>
      <formula2>1000</formula2>
    </dataValidation>
    <dataValidation type="whole" allowBlank="1" showErrorMessage="1" sqref="D112">
      <formula1>0</formula1>
      <formula2>1000</formula2>
    </dataValidation>
    <dataValidation allowBlank="1" showErrorMessage="1" errorTitle="Error" error="You must input a whole number in this cell." sqref="D107:E111 D113:E113"/>
    <dataValidation type="list" allowBlank="1" showInputMessage="1" showErrorMessage="1" sqref="D3">
      <formula1>"Family,Senior"</formula1>
    </dataValidation>
    <dataValidation type="list" allowBlank="1" showInputMessage="1" showErrorMessage="1" sqref="F3:G3">
      <formula1>"New,Rehab,New + Rehab"</formula1>
    </dataValidation>
    <dataValidation type="list" allowBlank="1" showInputMessage="1" showErrorMessage="1" sqref="F33">
      <formula1>"Select,Yes,No,N/A Family"</formula1>
    </dataValidation>
    <dataValidation type="list" allowBlank="1" showInputMessage="1" showErrorMessage="1" sqref="F86">
      <formula1>"0,1,3,5"</formula1>
    </dataValidation>
    <dataValidation type="list" allowBlank="1" showInputMessage="1" showErrorMessage="1" sqref="F88">
      <formula1>"0,1,2,3"</formula1>
    </dataValidation>
    <dataValidation type="list" allowBlank="1" showInputMessage="1" showErrorMessage="1" sqref="F89">
      <formula1>"0,3,4,5"</formula1>
    </dataValidation>
    <dataValidation type="list" allowBlank="1" showInputMessage="1" showErrorMessage="1" sqref="F90">
      <formula1>"0,5,7,10"</formula1>
    </dataValidation>
  </dataValidations>
  <pageMargins left="0.25" right="0.25" top="0.75" bottom="0.75" header="0.3" footer="0.3"/>
  <pageSetup orientation="portrait" r:id="rId1"/>
  <rowBreaks count="2" manualBreakCount="2">
    <brk id="51" max="16383" man="1"/>
    <brk id="12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Table'!$A$2:$A$117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148"/>
  <sheetViews>
    <sheetView zoomScaleNormal="100" zoomScalePageLayoutView="70" workbookViewId="0">
      <selection activeCell="G57" sqref="G57"/>
    </sheetView>
  </sheetViews>
  <sheetFormatPr defaultColWidth="8.90625" defaultRowHeight="11.4"/>
  <cols>
    <col min="1" max="1" width="3.81640625" style="5" customWidth="1"/>
    <col min="2" max="2" width="3.1796875" style="78" customWidth="1"/>
    <col min="3" max="3" width="10.81640625" style="5" customWidth="1"/>
    <col min="4" max="4" width="15.1796875" style="5" customWidth="1"/>
    <col min="5" max="5" width="29.1796875" style="5" customWidth="1"/>
    <col min="6" max="7" width="12.6328125" style="34" customWidth="1"/>
    <col min="8" max="8" width="13.453125" style="5" customWidth="1"/>
    <col min="9" max="9" width="3.81640625" style="5" customWidth="1"/>
    <col min="10" max="10" width="7.6328125" style="5" bestFit="1" customWidth="1"/>
    <col min="11" max="12" width="8.90625" style="5"/>
    <col min="13" max="14" width="10.36328125" style="5" customWidth="1"/>
    <col min="15" max="15" width="2.08984375" style="5" customWidth="1"/>
    <col min="16" max="17" width="10.36328125" style="5" customWidth="1"/>
    <col min="18" max="16384" width="8.90625" style="5"/>
  </cols>
  <sheetData>
    <row r="2" spans="2:9" ht="15.6">
      <c r="B2" s="77" t="s">
        <v>155</v>
      </c>
      <c r="D2" s="211">
        <f>'Developer Scoring'!D2:G2</f>
        <v>0</v>
      </c>
      <c r="E2" s="212"/>
      <c r="F2" s="212"/>
      <c r="G2" s="121" t="s">
        <v>227</v>
      </c>
      <c r="H2" s="116">
        <f>G121+G126+G128+G131+G134</f>
        <v>0</v>
      </c>
      <c r="I2" s="35"/>
    </row>
    <row r="3" spans="2:9" ht="15.6" customHeight="1">
      <c r="B3" s="117" t="s">
        <v>225</v>
      </c>
      <c r="D3" s="119">
        <f>'Developer Scoring'!D3</f>
        <v>0</v>
      </c>
      <c r="E3" s="118" t="s">
        <v>226</v>
      </c>
      <c r="F3" s="213">
        <f>'Developer Scoring'!F3:G3</f>
        <v>0</v>
      </c>
      <c r="G3" s="214"/>
      <c r="H3" s="64"/>
      <c r="I3" s="35"/>
    </row>
    <row r="4" spans="2:9" ht="15.6">
      <c r="B4" s="77" t="s">
        <v>154</v>
      </c>
      <c r="D4" s="211">
        <f>'Developer Scoring'!D5:G5</f>
        <v>0</v>
      </c>
      <c r="E4" s="212"/>
      <c r="F4" s="212"/>
      <c r="G4" s="121" t="s">
        <v>228</v>
      </c>
      <c r="H4" s="126" t="s">
        <v>176</v>
      </c>
      <c r="I4" s="35"/>
    </row>
    <row r="5" spans="2:9" ht="3.9" customHeight="1" thickBot="1">
      <c r="F5" s="35"/>
      <c r="G5" s="35"/>
      <c r="H5" s="127" t="b">
        <f>IF(AND(D3="Family",(OR(F3="New",F3="New + Rehab"))),1,IF(AND(D3="Senior",(OR(F3="New",F3="New + Rehab"))),2,IF(AND(D3="Family",(OR(F3&lt;&gt;"New",F3&lt;&gt;"New + Rehab"))),3,IF(AND(D3="Senior",(OR(F3&lt;&gt;"New",F3&lt;&gt;"New + Rehab"))),4))))</f>
        <v>0</v>
      </c>
      <c r="I5" s="35"/>
    </row>
    <row r="6" spans="2:9" ht="11.4" hidden="1" customHeight="1">
      <c r="B6" s="224" t="s">
        <v>180</v>
      </c>
      <c r="C6" s="225"/>
      <c r="D6" s="225"/>
      <c r="E6" s="225"/>
      <c r="F6" s="225"/>
      <c r="G6" s="225"/>
      <c r="H6" s="226"/>
      <c r="I6" s="35"/>
    </row>
    <row r="7" spans="2:9" ht="25.2" hidden="1" customHeight="1">
      <c r="B7" s="227"/>
      <c r="C7" s="228"/>
      <c r="D7" s="228"/>
      <c r="E7" s="228"/>
      <c r="F7" s="228"/>
      <c r="G7" s="228"/>
      <c r="H7" s="229"/>
      <c r="I7" s="35"/>
    </row>
    <row r="8" spans="2:9" ht="11.4" hidden="1" customHeight="1">
      <c r="B8" s="230"/>
      <c r="C8" s="231"/>
      <c r="D8" s="231"/>
      <c r="E8" s="231"/>
      <c r="F8" s="231"/>
      <c r="G8" s="231"/>
      <c r="H8" s="232"/>
      <c r="I8" s="35"/>
    </row>
    <row r="9" spans="2:9" ht="11.4" hidden="1" customHeight="1">
      <c r="F9" s="35"/>
      <c r="G9" s="35"/>
      <c r="I9" s="35"/>
    </row>
    <row r="10" spans="2:9" ht="12" hidden="1" thickBot="1"/>
    <row r="11" spans="2:9" ht="2.4" customHeight="1">
      <c r="B11" s="79"/>
      <c r="C11" s="2"/>
      <c r="D11" s="2"/>
      <c r="E11" s="2"/>
      <c r="F11" s="3"/>
      <c r="G11" s="3"/>
      <c r="H11" s="4"/>
    </row>
    <row r="12" spans="2:9" ht="19.95" customHeight="1">
      <c r="B12" s="80"/>
      <c r="C12" s="7" t="s">
        <v>0</v>
      </c>
      <c r="D12" s="7"/>
      <c r="E12" s="7"/>
      <c r="F12" s="67"/>
      <c r="G12" s="8"/>
      <c r="H12" s="9"/>
    </row>
    <row r="13" spans="2:9" ht="3.9" customHeight="1">
      <c r="B13" s="80"/>
      <c r="C13" s="7"/>
      <c r="D13" s="7"/>
      <c r="E13" s="7"/>
      <c r="F13" s="67"/>
      <c r="G13" s="8"/>
      <c r="H13" s="9"/>
    </row>
    <row r="14" spans="2:9">
      <c r="B14" s="80"/>
      <c r="C14" s="10" t="s">
        <v>1</v>
      </c>
      <c r="D14" s="10"/>
      <c r="E14" s="10"/>
      <c r="F14" s="60" t="str">
        <f>'Developer Scoring'!F15</f>
        <v>Select</v>
      </c>
      <c r="G14" s="44" t="s">
        <v>176</v>
      </c>
      <c r="H14" s="65"/>
    </row>
    <row r="15" spans="2:9" s="15" customFormat="1" ht="3.9" customHeight="1">
      <c r="B15" s="80"/>
      <c r="C15" s="12"/>
      <c r="D15" s="12"/>
      <c r="E15" s="12"/>
      <c r="F15" s="68"/>
      <c r="G15" s="13"/>
      <c r="H15" s="65"/>
    </row>
    <row r="16" spans="2:9">
      <c r="B16" s="80"/>
      <c r="C16" s="10" t="s">
        <v>2</v>
      </c>
      <c r="D16" s="10"/>
      <c r="E16" s="10"/>
      <c r="F16" s="60" t="str">
        <f>'Developer Scoring'!F17</f>
        <v>Select</v>
      </c>
      <c r="G16" s="44" t="s">
        <v>176</v>
      </c>
      <c r="H16" s="65"/>
    </row>
    <row r="17" spans="2:8" s="15" customFormat="1" ht="3.9" customHeight="1">
      <c r="B17" s="80"/>
      <c r="C17" s="12"/>
      <c r="D17" s="12"/>
      <c r="E17" s="12"/>
      <c r="F17" s="68"/>
      <c r="G17" s="13"/>
      <c r="H17" s="65"/>
    </row>
    <row r="18" spans="2:8">
      <c r="B18" s="80"/>
      <c r="C18" s="10" t="s">
        <v>3</v>
      </c>
      <c r="D18" s="10"/>
      <c r="E18" s="10"/>
      <c r="F18" s="60" t="str">
        <f>'Developer Scoring'!F19</f>
        <v>Select</v>
      </c>
      <c r="G18" s="44" t="s">
        <v>176</v>
      </c>
      <c r="H18" s="65"/>
    </row>
    <row r="19" spans="2:8" s="15" customFormat="1" ht="3.9" customHeight="1">
      <c r="B19" s="80"/>
      <c r="C19" s="12"/>
      <c r="D19" s="12"/>
      <c r="E19" s="12"/>
      <c r="F19" s="68"/>
      <c r="G19" s="13"/>
      <c r="H19" s="65"/>
    </row>
    <row r="20" spans="2:8">
      <c r="B20" s="80"/>
      <c r="C20" s="10" t="s">
        <v>4</v>
      </c>
      <c r="D20" s="10"/>
      <c r="E20" s="10"/>
      <c r="F20" s="60" t="str">
        <f>'Developer Scoring'!F21</f>
        <v>Select</v>
      </c>
      <c r="G20" s="44" t="s">
        <v>176</v>
      </c>
      <c r="H20" s="65"/>
    </row>
    <row r="21" spans="2:8" s="15" customFormat="1" ht="3.9" customHeight="1">
      <c r="B21" s="80"/>
      <c r="C21" s="12"/>
      <c r="D21" s="12"/>
      <c r="E21" s="12"/>
      <c r="F21" s="69"/>
      <c r="G21" s="16"/>
      <c r="H21" s="65"/>
    </row>
    <row r="22" spans="2:8">
      <c r="B22" s="80"/>
      <c r="C22" s="10" t="s">
        <v>5</v>
      </c>
      <c r="D22" s="10"/>
      <c r="E22" s="10"/>
      <c r="F22" s="67"/>
      <c r="G22" s="8"/>
      <c r="H22" s="65"/>
    </row>
    <row r="23" spans="2:8">
      <c r="B23" s="80"/>
      <c r="C23" s="17" t="s">
        <v>6</v>
      </c>
      <c r="D23" s="17"/>
      <c r="E23" s="17"/>
      <c r="F23" s="60" t="str">
        <f>'Developer Scoring'!F24</f>
        <v>Select</v>
      </c>
      <c r="G23" s="44" t="s">
        <v>176</v>
      </c>
      <c r="H23" s="65"/>
    </row>
    <row r="24" spans="2:8">
      <c r="B24" s="80"/>
      <c r="C24" s="17" t="s">
        <v>7</v>
      </c>
      <c r="D24" s="17"/>
      <c r="E24" s="17"/>
      <c r="F24" s="60" t="str">
        <f>'Developer Scoring'!F25</f>
        <v>Select</v>
      </c>
      <c r="G24" s="44" t="s">
        <v>176</v>
      </c>
      <c r="H24" s="65"/>
    </row>
    <row r="25" spans="2:8">
      <c r="B25" s="80"/>
      <c r="C25" s="17" t="s">
        <v>8</v>
      </c>
      <c r="D25" s="17"/>
      <c r="E25" s="17"/>
      <c r="F25" s="60" t="str">
        <f>'Developer Scoring'!F26</f>
        <v>Select</v>
      </c>
      <c r="G25" s="44" t="s">
        <v>176</v>
      </c>
      <c r="H25" s="65"/>
    </row>
    <row r="26" spans="2:8">
      <c r="B26" s="80"/>
      <c r="C26" s="17" t="s">
        <v>9</v>
      </c>
      <c r="D26" s="17"/>
      <c r="E26" s="17"/>
      <c r="F26" s="60" t="str">
        <f>'Developer Scoring'!F27</f>
        <v>Select</v>
      </c>
      <c r="G26" s="44" t="s">
        <v>176</v>
      </c>
      <c r="H26" s="65"/>
    </row>
    <row r="27" spans="2:8" s="15" customFormat="1" ht="3.9" customHeight="1">
      <c r="B27" s="80"/>
      <c r="C27" s="18"/>
      <c r="D27" s="18"/>
      <c r="E27" s="18"/>
      <c r="F27" s="69"/>
      <c r="G27" s="16"/>
      <c r="H27" s="65"/>
    </row>
    <row r="28" spans="2:8">
      <c r="B28" s="80"/>
      <c r="C28" s="10" t="s">
        <v>156</v>
      </c>
      <c r="D28" s="10"/>
      <c r="E28" s="10"/>
      <c r="F28" s="67"/>
      <c r="G28" s="8"/>
      <c r="H28" s="65"/>
    </row>
    <row r="29" spans="2:8">
      <c r="B29" s="80"/>
      <c r="C29" s="17" t="s">
        <v>10</v>
      </c>
      <c r="D29" s="17"/>
      <c r="E29" s="17"/>
      <c r="F29" s="60" t="str">
        <f>'Developer Scoring'!F30</f>
        <v>Select</v>
      </c>
      <c r="G29" s="44" t="s">
        <v>176</v>
      </c>
      <c r="H29" s="65"/>
    </row>
    <row r="30" spans="2:8">
      <c r="B30" s="80"/>
      <c r="C30" s="17" t="s">
        <v>157</v>
      </c>
      <c r="D30" s="17"/>
      <c r="E30" s="17"/>
      <c r="F30" s="60" t="str">
        <f>'Developer Scoring'!F31</f>
        <v>Select</v>
      </c>
      <c r="G30" s="44" t="s">
        <v>176</v>
      </c>
      <c r="H30" s="65"/>
    </row>
    <row r="31" spans="2:8">
      <c r="B31" s="80"/>
      <c r="C31" s="17" t="s">
        <v>158</v>
      </c>
      <c r="D31" s="17"/>
      <c r="E31" s="17"/>
      <c r="F31" s="60" t="str">
        <f>'Developer Scoring'!F32</f>
        <v>Select</v>
      </c>
      <c r="G31" s="44" t="s">
        <v>176</v>
      </c>
      <c r="H31" s="65"/>
    </row>
    <row r="32" spans="2:8">
      <c r="B32" s="80"/>
      <c r="C32" s="17" t="s">
        <v>11</v>
      </c>
      <c r="D32" s="17"/>
      <c r="E32" s="17"/>
      <c r="F32" s="60" t="str">
        <f>'Developer Scoring'!F33</f>
        <v>Select</v>
      </c>
      <c r="G32" s="44" t="s">
        <v>176</v>
      </c>
      <c r="H32" s="65"/>
    </row>
    <row r="33" spans="2:16" s="15" customFormat="1" ht="3.9" customHeight="1">
      <c r="B33" s="80"/>
      <c r="C33" s="12"/>
      <c r="D33" s="12"/>
      <c r="E33" s="12"/>
      <c r="F33" s="69"/>
      <c r="G33" s="16"/>
      <c r="H33" s="65"/>
    </row>
    <row r="34" spans="2:16">
      <c r="B34" s="80"/>
      <c r="C34" s="10" t="s">
        <v>12</v>
      </c>
      <c r="D34" s="10"/>
      <c r="E34" s="10"/>
      <c r="F34" s="59" t="str">
        <f>'Developer Scoring'!F35</f>
        <v>Fail</v>
      </c>
      <c r="G34" s="59" t="str">
        <f>IF(OR(G14="No",G16="No",G18="No",G20="No",G23="No",G24="No",G25="No",G26="No",G29="No",G30="No",G31="No",G32="No",G14="Select",G16="Select",G18="Select",G20="Select",G23="Select",G24="Select",G25="Select",G26="Select",G29="Select",G30="Select",G31="Select",G32="Select"),"Fail","Pass")</f>
        <v>Fail</v>
      </c>
      <c r="H34" s="65"/>
    </row>
    <row r="35" spans="2:16" ht="3.9" customHeight="1" thickBot="1">
      <c r="B35" s="81"/>
      <c r="C35" s="20"/>
      <c r="D35" s="20"/>
      <c r="E35" s="20"/>
      <c r="F35" s="70"/>
      <c r="G35" s="21"/>
      <c r="H35" s="22"/>
    </row>
    <row r="36" spans="2:16" ht="19.95" customHeight="1">
      <c r="B36" s="79"/>
      <c r="C36" s="23" t="s">
        <v>13</v>
      </c>
      <c r="D36" s="23"/>
      <c r="E36" s="23"/>
      <c r="F36" s="71"/>
      <c r="G36" s="3"/>
      <c r="H36" s="4"/>
    </row>
    <row r="37" spans="2:16" ht="3.9" customHeight="1">
      <c r="B37" s="80"/>
      <c r="C37" s="7"/>
      <c r="D37" s="7"/>
      <c r="E37" s="7"/>
      <c r="F37" s="67"/>
      <c r="G37" s="8"/>
      <c r="H37" s="9"/>
    </row>
    <row r="38" spans="2:16">
      <c r="B38" s="80"/>
      <c r="C38" s="10" t="s">
        <v>14</v>
      </c>
      <c r="D38" s="10"/>
      <c r="E38" s="10"/>
      <c r="F38" s="67"/>
      <c r="G38" s="8"/>
      <c r="H38" s="9"/>
    </row>
    <row r="39" spans="2:16" ht="12">
      <c r="B39" s="80"/>
      <c r="C39" s="17" t="s">
        <v>15</v>
      </c>
      <c r="D39" s="17"/>
      <c r="E39" s="17"/>
      <c r="F39" s="60" t="str">
        <f>'Developer Scoring'!F40</f>
        <v>Select</v>
      </c>
      <c r="G39" s="44" t="s">
        <v>176</v>
      </c>
      <c r="H39" s="9"/>
      <c r="J39" s="64" t="s">
        <v>280</v>
      </c>
      <c r="N39" s="30"/>
      <c r="O39" s="30"/>
      <c r="P39" s="30"/>
    </row>
    <row r="40" spans="2:16" ht="12">
      <c r="B40" s="80"/>
      <c r="C40" s="17" t="s">
        <v>270</v>
      </c>
      <c r="D40" s="17"/>
      <c r="E40" s="17"/>
      <c r="F40" s="60" t="str">
        <f>'Developer Scoring'!F41</f>
        <v>Select</v>
      </c>
      <c r="G40" s="44" t="s">
        <v>176</v>
      </c>
      <c r="H40" s="9"/>
      <c r="J40" s="64" t="s">
        <v>194</v>
      </c>
    </row>
    <row r="41" spans="2:16">
      <c r="B41" s="80"/>
      <c r="C41" s="17" t="s">
        <v>16</v>
      </c>
      <c r="D41" s="17"/>
      <c r="E41" s="17"/>
      <c r="F41" s="60" t="str">
        <f>'Developer Scoring'!F42</f>
        <v>Select</v>
      </c>
      <c r="G41" s="44" t="s">
        <v>176</v>
      </c>
      <c r="H41" s="9"/>
    </row>
    <row r="42" spans="2:16">
      <c r="B42" s="80"/>
      <c r="C42" s="17" t="s">
        <v>17</v>
      </c>
      <c r="D42" s="17"/>
      <c r="E42" s="17"/>
      <c r="F42" s="60" t="str">
        <f>'Developer Scoring'!F43</f>
        <v>Select</v>
      </c>
      <c r="G42" s="44" t="s">
        <v>176</v>
      </c>
      <c r="H42" s="9"/>
    </row>
    <row r="43" spans="2:16" ht="12">
      <c r="B43" s="80"/>
      <c r="C43" s="17" t="s">
        <v>18</v>
      </c>
      <c r="D43" s="17"/>
      <c r="E43" s="17"/>
      <c r="F43" s="60" t="str">
        <f>'Developer Scoring'!F44</f>
        <v>Select</v>
      </c>
      <c r="G43" s="44" t="s">
        <v>176</v>
      </c>
      <c r="H43" s="9"/>
      <c r="J43" s="64" t="s">
        <v>257</v>
      </c>
    </row>
    <row r="44" spans="2:16">
      <c r="B44" s="80"/>
      <c r="C44" s="17" t="s">
        <v>19</v>
      </c>
      <c r="D44" s="17"/>
      <c r="E44" s="17"/>
      <c r="F44" s="60" t="str">
        <f>'Developer Scoring'!F45</f>
        <v>Select</v>
      </c>
      <c r="G44" s="44" t="s">
        <v>176</v>
      </c>
      <c r="H44" s="9"/>
    </row>
    <row r="45" spans="2:16" ht="12">
      <c r="B45" s="80"/>
      <c r="C45" s="17" t="s">
        <v>20</v>
      </c>
      <c r="D45" s="17"/>
      <c r="E45" s="17"/>
      <c r="F45" s="60" t="str">
        <f>'Developer Scoring'!F46</f>
        <v>Select</v>
      </c>
      <c r="G45" s="44" t="s">
        <v>176</v>
      </c>
      <c r="H45" s="9"/>
      <c r="J45" s="64" t="s">
        <v>269</v>
      </c>
    </row>
    <row r="46" spans="2:16">
      <c r="B46" s="80"/>
      <c r="C46" s="17" t="s">
        <v>268</v>
      </c>
      <c r="D46" s="17"/>
      <c r="E46" s="17"/>
      <c r="F46" s="60" t="str">
        <f>'Developer Scoring'!F47</f>
        <v>Select</v>
      </c>
      <c r="G46" s="44" t="s">
        <v>176</v>
      </c>
      <c r="H46" s="9"/>
    </row>
    <row r="47" spans="2:16" ht="12" customHeight="1">
      <c r="B47" s="80"/>
      <c r="C47" s="17" t="s">
        <v>159</v>
      </c>
      <c r="D47" s="17"/>
      <c r="E47" s="17"/>
      <c r="F47" s="60" t="str">
        <f>'Developer Scoring'!F48</f>
        <v>Select</v>
      </c>
      <c r="G47" s="44" t="s">
        <v>176</v>
      </c>
      <c r="H47" s="65"/>
      <c r="J47" s="137" t="s">
        <v>193</v>
      </c>
    </row>
    <row r="48" spans="2:16" s="15" customFormat="1" ht="3.9" customHeight="1">
      <c r="B48" s="80"/>
      <c r="C48" s="18"/>
      <c r="D48" s="18"/>
      <c r="E48" s="18"/>
      <c r="F48" s="68"/>
      <c r="G48" s="13"/>
      <c r="H48" s="65"/>
    </row>
    <row r="49" spans="2:10" ht="12">
      <c r="B49" s="80"/>
      <c r="C49" s="24" t="s">
        <v>21</v>
      </c>
      <c r="D49" s="24"/>
      <c r="E49" s="24"/>
      <c r="F49" s="72">
        <f>IF(OR(F39="Yes",F40="Yes",F41="Yes",F42="Yes",F43="Yes",F44="Yes",F45="Yes",F46="Yes",F47="Yes"),45,0)</f>
        <v>0</v>
      </c>
      <c r="G49" s="72">
        <f>IF(OR(G39="Yes",G40="Yes",G41="Yes",G42="Yes",G43="Yes",G44="Yes",G45="Yes",G46="Yes",G47="Yes"),45,0)</f>
        <v>0</v>
      </c>
      <c r="H49" s="9"/>
    </row>
    <row r="50" spans="2:10" ht="3.9" customHeight="1" thickBot="1">
      <c r="B50" s="81"/>
      <c r="C50" s="20"/>
      <c r="D50" s="20"/>
      <c r="E50" s="20"/>
      <c r="F50" s="70"/>
      <c r="G50" s="21"/>
      <c r="H50" s="22"/>
    </row>
    <row r="51" spans="2:10" ht="19.95" customHeight="1">
      <c r="B51" s="79"/>
      <c r="C51" s="23" t="s">
        <v>22</v>
      </c>
      <c r="D51" s="23"/>
      <c r="E51" s="23"/>
      <c r="F51" s="71"/>
      <c r="G51" s="3"/>
      <c r="H51" s="4"/>
    </row>
    <row r="52" spans="2:10" ht="3.9" customHeight="1">
      <c r="B52" s="80"/>
      <c r="C52" s="10"/>
      <c r="D52" s="10"/>
      <c r="E52" s="10"/>
      <c r="F52" s="67"/>
      <c r="G52" s="8"/>
      <c r="H52" s="9"/>
    </row>
    <row r="53" spans="2:10" ht="12">
      <c r="B53" s="80"/>
      <c r="C53" s="25" t="s">
        <v>164</v>
      </c>
      <c r="D53" s="25"/>
      <c r="E53" s="25"/>
      <c r="F53" s="67"/>
      <c r="G53" s="8"/>
      <c r="H53" s="9"/>
    </row>
    <row r="54" spans="2:10" ht="3.9" customHeight="1">
      <c r="B54" s="80"/>
      <c r="C54" s="25"/>
      <c r="D54" s="25"/>
      <c r="E54" s="25"/>
      <c r="F54" s="67"/>
      <c r="G54" s="8"/>
      <c r="H54" s="9"/>
    </row>
    <row r="55" spans="2:10" ht="12">
      <c r="B55" s="80"/>
      <c r="C55" s="26" t="s">
        <v>184</v>
      </c>
      <c r="D55" s="26"/>
      <c r="E55" s="26"/>
      <c r="F55" s="67"/>
      <c r="G55" s="8"/>
      <c r="H55" s="9"/>
      <c r="J55" s="64" t="s">
        <v>246</v>
      </c>
    </row>
    <row r="56" spans="2:10" ht="12">
      <c r="B56" s="80"/>
      <c r="C56" s="136" t="s">
        <v>160</v>
      </c>
      <c r="D56" s="27"/>
      <c r="E56" s="27"/>
      <c r="F56" s="60" t="str">
        <f>'Developer Scoring'!F57</f>
        <v>Select</v>
      </c>
      <c r="G56" s="60" t="str">
        <f>IFERROR(VLOOKUP(H4,'County Table'!A2:B117,2,FALSE),"")</f>
        <v>NA</v>
      </c>
      <c r="H56" s="9"/>
      <c r="J56" s="64" t="s">
        <v>255</v>
      </c>
    </row>
    <row r="57" spans="2:10" ht="12" customHeight="1">
      <c r="B57" s="80"/>
      <c r="C57" s="186" t="str">
        <f>IFERROR(IF(OR(G56="STL",G56="KC"),"&gt;15% of units at 30% AMI (10 pts)",IF(G56="OSM","&gt;12.5% of units at 30% AMI (10 pts)",IF(G56="OSR","&gt;10% of units at 30% AMI (10 pts)","Select County at Top"))),"Select County at Top")</f>
        <v>Select County at Top</v>
      </c>
      <c r="D57" s="186"/>
      <c r="E57" s="186"/>
      <c r="F57" s="60">
        <f>'Developer Scoring'!F58</f>
        <v>0</v>
      </c>
      <c r="G57" s="44">
        <v>0</v>
      </c>
      <c r="H57" s="9"/>
    </row>
    <row r="58" spans="2:10">
      <c r="B58" s="80"/>
      <c r="C58" s="27" t="str">
        <f>IFERROR(IF(OR(G56="STL",G56="KC"),"&gt;10% of units at 30% AMI (6 pts)",IF(G56="OSM","&gt;7.5% of units at 30% AMI (6 pts)",IF(G56="OSR","&gt;5% of units at 30% AMI (6 pts)","Select County at Top"))),"Select County at Top")</f>
        <v>Select County at Top</v>
      </c>
      <c r="D58" s="27"/>
      <c r="E58" s="27"/>
      <c r="F58" s="60">
        <f>'Developer Scoring'!F59</f>
        <v>0</v>
      </c>
      <c r="G58" s="44">
        <v>0</v>
      </c>
      <c r="H58" s="9"/>
    </row>
    <row r="59" spans="2:10">
      <c r="B59" s="80"/>
      <c r="C59" s="27" t="str">
        <f>IFERROR(IF(OR(G56="STL",G56="KC"),"&gt;10% of units at 40% AMI (4 pts)",IF(G56="OSM","&gt;7.5% of units at 40% AMI (4 pts)",IF(G56="OSR","&gt;5% of units at 40% AMI (4 pts)","Select County at Top"))),"Select County at Top")</f>
        <v>Select County at Top</v>
      </c>
      <c r="D59" s="27"/>
      <c r="E59" s="27"/>
      <c r="F59" s="60">
        <f>'Developer Scoring'!F60</f>
        <v>0</v>
      </c>
      <c r="G59" s="44">
        <v>0</v>
      </c>
      <c r="H59" s="9"/>
    </row>
    <row r="60" spans="2:10">
      <c r="B60" s="130">
        <f>MAX(G57:G60)</f>
        <v>0</v>
      </c>
      <c r="C60" s="27" t="str">
        <f>IFERROR(IF(OR(G56="STL",G56="KC"),"&gt;10% of units at 50% AMI (2 pts)",IF(G56="OSM","&gt;7.5% of units at 50% AMI (2 pts)",IF(G56="OSR","&gt;5% of units at 50% AMI (2 pts)","Select County at Top"))),"Select County at Top")</f>
        <v>Select County at Top</v>
      </c>
      <c r="D60" s="27"/>
      <c r="E60" s="27"/>
      <c r="F60" s="60">
        <f>'Developer Scoring'!F61</f>
        <v>0</v>
      </c>
      <c r="G60" s="44">
        <v>0</v>
      </c>
      <c r="H60" s="65"/>
    </row>
    <row r="61" spans="2:10" s="15" customFormat="1" ht="3.9" customHeight="1">
      <c r="B61" s="80"/>
      <c r="C61" s="28"/>
      <c r="D61" s="28"/>
      <c r="E61" s="28"/>
      <c r="F61" s="68"/>
      <c r="G61" s="13"/>
      <c r="H61" s="65"/>
    </row>
    <row r="62" spans="2:10" ht="12">
      <c r="B62" s="80"/>
      <c r="C62" s="26" t="s">
        <v>23</v>
      </c>
      <c r="D62" s="26"/>
      <c r="E62" s="26"/>
      <c r="F62" s="60">
        <f>'Developer Scoring'!F63</f>
        <v>0</v>
      </c>
      <c r="G62" s="44">
        <v>0</v>
      </c>
      <c r="H62" s="65"/>
      <c r="J62" s="64" t="s">
        <v>271</v>
      </c>
    </row>
    <row r="63" spans="2:10" s="15" customFormat="1" ht="3.9" customHeight="1">
      <c r="B63" s="80"/>
      <c r="C63" s="29"/>
      <c r="D63" s="29"/>
      <c r="E63" s="29"/>
      <c r="F63" s="68"/>
      <c r="G63" s="13"/>
      <c r="H63" s="65"/>
    </row>
    <row r="64" spans="2:10" ht="12">
      <c r="B64" s="80"/>
      <c r="C64" s="26" t="s">
        <v>24</v>
      </c>
      <c r="D64" s="26"/>
      <c r="E64" s="26"/>
      <c r="F64" s="60">
        <f>'Developer Scoring'!F65</f>
        <v>0</v>
      </c>
      <c r="G64" s="44">
        <v>0</v>
      </c>
      <c r="H64" s="65"/>
      <c r="J64" s="64" t="s">
        <v>272</v>
      </c>
    </row>
    <row r="65" spans="2:17" s="30" customFormat="1" ht="3.9" customHeight="1">
      <c r="B65" s="80"/>
      <c r="C65" s="29"/>
      <c r="D65" s="29"/>
      <c r="E65" s="29"/>
      <c r="F65" s="69"/>
      <c r="G65" s="16"/>
      <c r="H65" s="65"/>
    </row>
    <row r="66" spans="2:17" ht="12">
      <c r="B66" s="80"/>
      <c r="C66" s="26" t="s">
        <v>297</v>
      </c>
      <c r="D66" s="26"/>
      <c r="E66" s="26"/>
      <c r="F66" s="60">
        <f>'Developer Scoring'!F67</f>
        <v>0</v>
      </c>
      <c r="G66" s="44">
        <v>0</v>
      </c>
      <c r="H66" s="65"/>
      <c r="J66" s="64" t="s">
        <v>195</v>
      </c>
    </row>
    <row r="67" spans="2:17" s="30" customFormat="1" ht="3.9" customHeight="1">
      <c r="B67" s="80"/>
      <c r="C67" s="29"/>
      <c r="D67" s="29"/>
      <c r="E67" s="29"/>
      <c r="F67" s="69"/>
      <c r="G67" s="16"/>
      <c r="H67" s="65"/>
    </row>
    <row r="68" spans="2:17" ht="12">
      <c r="B68" s="80"/>
      <c r="C68" s="26" t="s">
        <v>25</v>
      </c>
      <c r="D68" s="26"/>
      <c r="E68" s="26"/>
      <c r="F68" s="60">
        <f>'Developer Scoring'!F69</f>
        <v>0</v>
      </c>
      <c r="G68" s="44">
        <v>0</v>
      </c>
      <c r="H68" s="65"/>
      <c r="J68" s="64" t="s">
        <v>296</v>
      </c>
    </row>
    <row r="69" spans="2:17" s="15" customFormat="1" ht="3.9" customHeight="1">
      <c r="B69" s="80"/>
      <c r="C69" s="29"/>
      <c r="D69" s="29"/>
      <c r="E69" s="29"/>
      <c r="F69" s="69"/>
      <c r="G69" s="16"/>
      <c r="H69" s="65"/>
    </row>
    <row r="70" spans="2:17" ht="12" customHeight="1">
      <c r="B70" s="80"/>
      <c r="C70" s="26" t="s">
        <v>234</v>
      </c>
      <c r="D70" s="26"/>
      <c r="E70" s="26"/>
      <c r="F70" s="67"/>
      <c r="G70" s="8"/>
      <c r="H70" s="65"/>
      <c r="M70" s="209" t="s">
        <v>281</v>
      </c>
      <c r="N70" s="210"/>
      <c r="P70" s="209" t="s">
        <v>282</v>
      </c>
      <c r="Q70" s="210"/>
    </row>
    <row r="71" spans="2:17" ht="12">
      <c r="B71" s="80"/>
      <c r="C71" s="31" t="s">
        <v>237</v>
      </c>
      <c r="D71" s="31"/>
      <c r="E71" s="31"/>
      <c r="F71" s="67"/>
      <c r="G71" s="8"/>
      <c r="H71" s="9"/>
      <c r="J71" s="64" t="s">
        <v>197</v>
      </c>
      <c r="M71" s="83" t="s">
        <v>138</v>
      </c>
      <c r="N71" s="84" t="s">
        <v>57</v>
      </c>
      <c r="P71" s="83" t="s">
        <v>59</v>
      </c>
      <c r="Q71" s="84" t="s">
        <v>121</v>
      </c>
    </row>
    <row r="72" spans="2:17" ht="12">
      <c r="B72" s="80"/>
      <c r="C72" s="32" t="s">
        <v>238</v>
      </c>
      <c r="D72" s="32"/>
      <c r="E72" s="32"/>
      <c r="F72" s="60">
        <f>'Developer Scoring'!F73</f>
        <v>0</v>
      </c>
      <c r="G72" s="111">
        <f>IFERROR(IF((VLOOKUP(H4,'CB and US Counties'!A5:G119,7,FALSE))=10,10,0),0)</f>
        <v>0</v>
      </c>
      <c r="H72" s="9"/>
      <c r="M72" s="83" t="s">
        <v>125</v>
      </c>
      <c r="N72" s="84" t="s">
        <v>76</v>
      </c>
      <c r="P72" s="83" t="s">
        <v>75</v>
      </c>
      <c r="Q72" s="84" t="s">
        <v>50</v>
      </c>
    </row>
    <row r="73" spans="2:17" ht="12">
      <c r="B73" s="80"/>
      <c r="C73" s="32" t="s">
        <v>239</v>
      </c>
      <c r="D73" s="32"/>
      <c r="E73" s="32"/>
      <c r="F73" s="60">
        <f>'Developer Scoring'!F74</f>
        <v>0</v>
      </c>
      <c r="G73" s="60">
        <f>IFERROR(IF((VLOOKUP(H4,'CB and US Counties'!A5:G119,7,FALSE))=7,7,0),0)</f>
        <v>0</v>
      </c>
      <c r="H73" s="9"/>
      <c r="M73" s="83" t="s">
        <v>67</v>
      </c>
      <c r="N73" s="84" t="s">
        <v>97</v>
      </c>
      <c r="P73" s="83" t="s">
        <v>67</v>
      </c>
      <c r="Q73" s="84" t="s">
        <v>125</v>
      </c>
    </row>
    <row r="74" spans="2:17" ht="12">
      <c r="B74" s="80"/>
      <c r="C74" s="32" t="s">
        <v>240</v>
      </c>
      <c r="D74" s="32"/>
      <c r="E74" s="32"/>
      <c r="F74" s="60">
        <f>'Developer Scoring'!F75</f>
        <v>0</v>
      </c>
      <c r="G74" s="60">
        <f>IFERROR(IF((VLOOKUP(H4,'CB and US Counties'!A5:G119,7,FALSE))=5,5,0),0)</f>
        <v>0</v>
      </c>
      <c r="H74" s="9"/>
      <c r="M74" s="83" t="s">
        <v>51</v>
      </c>
      <c r="N74" s="84" t="s">
        <v>118</v>
      </c>
      <c r="P74" s="83" t="s">
        <v>53</v>
      </c>
      <c r="Q74" s="84" t="s">
        <v>119</v>
      </c>
    </row>
    <row r="75" spans="2:17" ht="12">
      <c r="B75" s="140">
        <f>MAX(G72:G74)</f>
        <v>0</v>
      </c>
      <c r="C75" s="31" t="s">
        <v>161</v>
      </c>
      <c r="D75" s="31"/>
      <c r="E75" s="31"/>
      <c r="F75" s="60">
        <f>'Developer Scoring'!F76</f>
        <v>0</v>
      </c>
      <c r="G75" s="60">
        <f>IFERROR(VLOOKUP(H4,'CB and US Counties'!A5:H119,8,FALSE),0)</f>
        <v>0</v>
      </c>
      <c r="H75" s="65"/>
      <c r="M75" s="85" t="s">
        <v>94</v>
      </c>
      <c r="N75" s="86" t="s">
        <v>131</v>
      </c>
      <c r="P75" s="85" t="s">
        <v>60</v>
      </c>
      <c r="Q75" s="86" t="s">
        <v>89</v>
      </c>
    </row>
    <row r="76" spans="2:17" ht="3.9" customHeight="1">
      <c r="B76" s="80"/>
      <c r="C76" s="33"/>
      <c r="D76" s="33"/>
      <c r="E76" s="33"/>
      <c r="F76" s="68"/>
      <c r="G76" s="13"/>
      <c r="H76" s="65"/>
    </row>
    <row r="77" spans="2:17" ht="12">
      <c r="B77" s="80"/>
      <c r="C77" s="26" t="s">
        <v>162</v>
      </c>
      <c r="D77" s="26"/>
      <c r="E77" s="26"/>
      <c r="F77" s="60">
        <f>'Developer Scoring'!F78</f>
        <v>0</v>
      </c>
      <c r="G77" s="44">
        <v>0</v>
      </c>
      <c r="H77" s="65"/>
      <c r="J77" s="64" t="s">
        <v>273</v>
      </c>
    </row>
    <row r="78" spans="2:17" s="15" customFormat="1" ht="3.9" customHeight="1">
      <c r="B78" s="80"/>
      <c r="C78" s="29"/>
      <c r="D78" s="29"/>
      <c r="E78" s="29"/>
      <c r="F78" s="69"/>
      <c r="G78" s="16"/>
      <c r="H78" s="65"/>
    </row>
    <row r="79" spans="2:17" ht="12">
      <c r="B79" s="80"/>
      <c r="C79" s="26" t="s">
        <v>248</v>
      </c>
      <c r="D79" s="26"/>
      <c r="E79" s="26"/>
      <c r="F79" s="67"/>
      <c r="G79" s="8"/>
      <c r="H79" s="65"/>
    </row>
    <row r="80" spans="2:17" ht="12">
      <c r="B80" s="80"/>
      <c r="C80" s="26"/>
      <c r="D80" s="17" t="s">
        <v>249</v>
      </c>
      <c r="E80" s="26"/>
      <c r="F80" s="60">
        <f>'Developer Scoring'!F81</f>
        <v>0</v>
      </c>
      <c r="G80" s="44">
        <v>0</v>
      </c>
      <c r="H80" s="65"/>
      <c r="J80" s="64" t="s">
        <v>258</v>
      </c>
    </row>
    <row r="81" spans="2:10">
      <c r="B81" s="80"/>
      <c r="C81" s="27" t="s">
        <v>26</v>
      </c>
      <c r="D81" s="17" t="s">
        <v>265</v>
      </c>
      <c r="E81" s="27"/>
      <c r="F81" s="60">
        <f>'Developer Scoring'!F82</f>
        <v>0</v>
      </c>
      <c r="G81" s="44">
        <v>0</v>
      </c>
      <c r="H81" s="65"/>
    </row>
    <row r="82" spans="2:10" ht="12">
      <c r="B82" s="130">
        <f>MAX(G80:G82)</f>
        <v>0</v>
      </c>
      <c r="C82" s="27" t="s">
        <v>27</v>
      </c>
      <c r="D82" s="17" t="s">
        <v>266</v>
      </c>
      <c r="E82" s="27"/>
      <c r="F82" s="60">
        <f>'Developer Scoring'!F83</f>
        <v>0</v>
      </c>
      <c r="G82" s="44">
        <v>0</v>
      </c>
      <c r="H82" s="65"/>
      <c r="J82" s="64"/>
    </row>
    <row r="83" spans="2:10" ht="3.9" customHeight="1">
      <c r="B83" s="80"/>
      <c r="C83" s="28"/>
      <c r="D83" s="28"/>
      <c r="E83" s="28"/>
      <c r="F83" s="69"/>
      <c r="G83" s="16"/>
      <c r="H83" s="65"/>
    </row>
    <row r="84" spans="2:10" ht="12">
      <c r="B84" s="80"/>
      <c r="C84" s="25" t="s">
        <v>223</v>
      </c>
      <c r="D84" s="25"/>
      <c r="E84" s="25"/>
      <c r="F84" s="67"/>
      <c r="G84" s="8"/>
      <c r="H84" s="65"/>
    </row>
    <row r="85" spans="2:10" ht="24.6" customHeight="1">
      <c r="B85" s="80"/>
      <c r="C85" s="206" t="s">
        <v>264</v>
      </c>
      <c r="D85" s="207"/>
      <c r="E85" s="208"/>
      <c r="F85" s="60">
        <f>'Developer Scoring'!F86</f>
        <v>0</v>
      </c>
      <c r="G85" s="44">
        <v>0</v>
      </c>
      <c r="H85" s="9"/>
      <c r="J85" s="64" t="s">
        <v>274</v>
      </c>
    </row>
    <row r="86" spans="2:10" ht="12">
      <c r="B86" s="80"/>
      <c r="C86" s="26" t="s">
        <v>224</v>
      </c>
      <c r="D86" s="26"/>
      <c r="E86" s="26"/>
      <c r="F86" s="67"/>
      <c r="G86" s="8"/>
      <c r="H86" s="9"/>
      <c r="J86" s="64"/>
    </row>
    <row r="87" spans="2:10" ht="12">
      <c r="B87" s="80"/>
      <c r="C87" s="147" t="s">
        <v>261</v>
      </c>
      <c r="D87" s="27"/>
      <c r="E87" s="27"/>
      <c r="F87" s="60">
        <f>'Developer Scoring'!F88</f>
        <v>0</v>
      </c>
      <c r="G87" s="44">
        <v>0</v>
      </c>
      <c r="H87" s="9"/>
      <c r="J87" s="64" t="s">
        <v>274</v>
      </c>
    </row>
    <row r="88" spans="2:10">
      <c r="B88" s="130">
        <f>MAX(G87:G89)</f>
        <v>0</v>
      </c>
      <c r="C88" s="147" t="s">
        <v>260</v>
      </c>
      <c r="D88" s="27"/>
      <c r="E88" s="27"/>
      <c r="F88" s="60">
        <f>'Developer Scoring'!F89</f>
        <v>0</v>
      </c>
      <c r="G88" s="44">
        <v>0</v>
      </c>
      <c r="H88" s="65"/>
    </row>
    <row r="89" spans="2:10" ht="12">
      <c r="B89" s="130">
        <f>IF(B88+G85&gt;10,10,G85+B88)</f>
        <v>0</v>
      </c>
      <c r="C89" s="147" t="s">
        <v>262</v>
      </c>
      <c r="D89" s="27"/>
      <c r="E89" s="27"/>
      <c r="F89" s="60">
        <f>'Developer Scoring'!F90</f>
        <v>0</v>
      </c>
      <c r="G89" s="44">
        <v>0</v>
      </c>
      <c r="H89" s="66"/>
      <c r="J89" s="64"/>
    </row>
    <row r="90" spans="2:10" s="15" customFormat="1" ht="3.9" customHeight="1">
      <c r="B90" s="80"/>
      <c r="C90" s="28"/>
      <c r="D90" s="28"/>
      <c r="E90" s="28"/>
      <c r="F90" s="68"/>
      <c r="G90" s="13"/>
      <c r="H90" s="66"/>
    </row>
    <row r="91" spans="2:10" ht="12">
      <c r="B91" s="80"/>
      <c r="C91" s="26" t="s">
        <v>28</v>
      </c>
      <c r="D91" s="26"/>
      <c r="E91" s="26"/>
      <c r="F91" s="60">
        <f>'Developer Scoring'!F92</f>
        <v>0</v>
      </c>
      <c r="G91" s="44">
        <v>0</v>
      </c>
      <c r="H91" s="66"/>
      <c r="J91" s="64" t="s">
        <v>252</v>
      </c>
    </row>
    <row r="92" spans="2:10" s="15" customFormat="1" ht="3.9" customHeight="1">
      <c r="B92" s="80"/>
      <c r="C92" s="29"/>
      <c r="D92" s="29"/>
      <c r="E92" s="29"/>
      <c r="F92" s="68"/>
      <c r="G92" s="13"/>
      <c r="H92" s="66"/>
    </row>
    <row r="93" spans="2:10" ht="12">
      <c r="B93" s="80"/>
      <c r="C93" s="26" t="s">
        <v>277</v>
      </c>
      <c r="D93" s="26"/>
      <c r="E93" s="26"/>
      <c r="F93" s="60">
        <f>'Developer Scoring'!F94</f>
        <v>0</v>
      </c>
      <c r="G93" s="44">
        <v>0</v>
      </c>
      <c r="H93" s="66"/>
      <c r="J93" s="64"/>
    </row>
    <row r="94" spans="2:10" s="15" customFormat="1" ht="3.9" customHeight="1">
      <c r="B94" s="80"/>
      <c r="C94" s="29"/>
      <c r="D94" s="29"/>
      <c r="E94" s="29"/>
      <c r="F94" s="68"/>
      <c r="G94" s="13"/>
      <c r="H94" s="66"/>
    </row>
    <row r="95" spans="2:10" ht="12">
      <c r="B95" s="80"/>
      <c r="C95" s="26" t="s">
        <v>163</v>
      </c>
      <c r="D95" s="26"/>
      <c r="E95" s="26"/>
      <c r="F95" s="60">
        <f>'Developer Scoring'!F96</f>
        <v>0</v>
      </c>
      <c r="G95" s="44">
        <v>0</v>
      </c>
      <c r="H95" s="132"/>
      <c r="J95" s="64" t="s">
        <v>196</v>
      </c>
    </row>
    <row r="96" spans="2:10" s="15" customFormat="1" ht="3.9" customHeight="1">
      <c r="B96" s="80"/>
      <c r="C96" s="29"/>
      <c r="D96" s="29"/>
      <c r="E96" s="29"/>
      <c r="F96" s="68"/>
      <c r="G96" s="13"/>
      <c r="H96" s="66"/>
    </row>
    <row r="97" spans="2:10" ht="12" hidden="1">
      <c r="B97" s="80"/>
      <c r="C97" s="26" t="s">
        <v>230</v>
      </c>
      <c r="D97" s="26"/>
      <c r="E97" s="26"/>
      <c r="F97" s="60">
        <f>'Developer Scoring'!F98</f>
        <v>0</v>
      </c>
      <c r="G97" s="44">
        <v>0</v>
      </c>
      <c r="H97" s="66"/>
    </row>
    <row r="98" spans="2:10" s="15" customFormat="1" ht="3.9" hidden="1" customHeight="1">
      <c r="B98" s="80"/>
      <c r="C98" s="29"/>
      <c r="D98" s="29"/>
      <c r="E98" s="29"/>
      <c r="F98" s="68"/>
      <c r="G98" s="13"/>
      <c r="H98" s="66"/>
    </row>
    <row r="99" spans="2:10" ht="12">
      <c r="B99" s="80"/>
      <c r="C99" s="26" t="s">
        <v>29</v>
      </c>
      <c r="D99" s="26"/>
      <c r="E99" s="26"/>
      <c r="F99" s="60">
        <f>'Developer Scoring'!F100</f>
        <v>0</v>
      </c>
      <c r="G99" s="44">
        <v>0</v>
      </c>
      <c r="H99" s="66"/>
      <c r="J99" s="64" t="s">
        <v>275</v>
      </c>
    </row>
    <row r="100" spans="2:10" s="15" customFormat="1" ht="3.9" customHeight="1">
      <c r="B100" s="80"/>
      <c r="C100" s="29"/>
      <c r="D100" s="29"/>
      <c r="E100" s="29"/>
      <c r="F100" s="68"/>
      <c r="G100" s="13"/>
      <c r="H100" s="66"/>
    </row>
    <row r="101" spans="2:10" ht="12" hidden="1">
      <c r="B101" s="82"/>
      <c r="C101" s="47" t="s">
        <v>250</v>
      </c>
      <c r="D101" s="47"/>
      <c r="E101" s="47"/>
      <c r="F101" s="123" t="s">
        <v>244</v>
      </c>
      <c r="G101" s="123">
        <v>0</v>
      </c>
      <c r="H101" s="66"/>
    </row>
    <row r="102" spans="2:10" ht="12" hidden="1">
      <c r="B102" s="82"/>
      <c r="C102" s="47" t="s">
        <v>168</v>
      </c>
      <c r="D102" s="47"/>
      <c r="E102" s="47"/>
      <c r="F102" s="112">
        <f>'Developer Scoring'!F103</f>
        <v>0</v>
      </c>
      <c r="G102" s="114">
        <f>IFERROR((G103/L113*G104),0)</f>
        <v>0</v>
      </c>
      <c r="H102" s="131"/>
    </row>
    <row r="103" spans="2:10" ht="12" hidden="1">
      <c r="B103" s="82"/>
      <c r="C103" s="47" t="s">
        <v>242</v>
      </c>
      <c r="D103" s="47"/>
      <c r="E103" s="47"/>
      <c r="F103" s="112">
        <f>'Developer Scoring'!F104</f>
        <v>0</v>
      </c>
      <c r="G103" s="113">
        <v>0</v>
      </c>
      <c r="H103" s="131"/>
    </row>
    <row r="104" spans="2:10" ht="12">
      <c r="B104" s="82"/>
      <c r="C104" s="47" t="s">
        <v>251</v>
      </c>
      <c r="D104" s="47"/>
      <c r="E104" s="47"/>
      <c r="F104" s="141">
        <v>0</v>
      </c>
      <c r="G104" s="142">
        <v>0</v>
      </c>
      <c r="H104" s="131"/>
      <c r="J104" s="64" t="s">
        <v>276</v>
      </c>
    </row>
    <row r="105" spans="2:10" ht="11.4" hidden="1" customHeight="1">
      <c r="B105" s="82"/>
      <c r="C105" s="51"/>
      <c r="D105" s="51"/>
      <c r="E105" s="51"/>
      <c r="F105" s="50"/>
      <c r="G105" s="50"/>
      <c r="H105" s="131"/>
    </row>
    <row r="106" spans="2:10" hidden="1">
      <c r="B106" s="82"/>
      <c r="C106" s="51"/>
      <c r="D106" s="51"/>
      <c r="E106" s="51"/>
      <c r="F106" s="51"/>
      <c r="G106" s="51"/>
      <c r="H106" s="131"/>
    </row>
    <row r="107" spans="2:10" hidden="1">
      <c r="B107" s="82"/>
      <c r="C107" s="51"/>
      <c r="D107" s="51"/>
      <c r="E107" s="51"/>
      <c r="F107" s="51"/>
      <c r="G107" s="51"/>
      <c r="H107" s="129">
        <f>IF(AND(H5=1,G102&lt;85000),5,IF(AND(H5=1,G102&gt;90000),-5,IF(AND(H5=1,G102&gt;=85000,G102&lt;=90000),0,0)))</f>
        <v>0</v>
      </c>
    </row>
    <row r="108" spans="2:10" hidden="1">
      <c r="B108" s="82"/>
      <c r="C108" s="51"/>
      <c r="D108" s="51"/>
      <c r="E108" s="51"/>
      <c r="F108" s="51"/>
      <c r="G108" s="51"/>
      <c r="H108" s="129">
        <f>IF(AND(H5=2,G102&lt;80000),5,IF(AND(H5=2,G102&gt;85000),-5,IF(AND(H5=2,G102&gt;=80000,G102&lt;=85000),0,0)))</f>
        <v>0</v>
      </c>
    </row>
    <row r="109" spans="2:10" hidden="1">
      <c r="B109" s="82"/>
      <c r="C109" s="51"/>
      <c r="D109" s="51"/>
      <c r="E109" s="51"/>
      <c r="F109" s="51"/>
      <c r="G109" s="51"/>
      <c r="H109" s="129">
        <f>IF(AND(H5=3,G102&lt;65000),5,IF(AND(H5=3,G102&gt;70000),-5,IF(AND(H5=3,G102&gt;=65000,G102&lt;=70000),0,0)))</f>
        <v>0</v>
      </c>
    </row>
    <row r="110" spans="2:10" hidden="1">
      <c r="B110" s="82"/>
      <c r="C110" s="51"/>
      <c r="D110" s="51"/>
      <c r="E110" s="51"/>
      <c r="F110" s="51"/>
      <c r="G110" s="51"/>
      <c r="H110" s="129">
        <f>IF(AND(H5=4,G102&lt;45000),5,IF(AND(H5=4,G102&gt;50000),-5,IF(AND(H5=4,G102&gt;=45000,G102&lt;=50000),0,0)))</f>
        <v>0</v>
      </c>
    </row>
    <row r="111" spans="2:10" hidden="1">
      <c r="B111" s="82"/>
      <c r="C111" s="51"/>
      <c r="D111" s="51"/>
      <c r="E111" s="51"/>
      <c r="F111" s="52"/>
      <c r="G111" s="52"/>
      <c r="H111" s="129">
        <f>SUM(H107:H110)</f>
        <v>0</v>
      </c>
    </row>
    <row r="112" spans="2:10" hidden="1">
      <c r="B112" s="82"/>
      <c r="C112" s="51"/>
      <c r="D112" s="51"/>
      <c r="E112" s="51"/>
      <c r="F112" s="52"/>
      <c r="G112" s="52"/>
      <c r="H112" s="66"/>
    </row>
    <row r="113" spans="2:10" hidden="1">
      <c r="B113" s="82"/>
      <c r="C113" s="51"/>
      <c r="D113" s="51"/>
      <c r="E113" s="51"/>
      <c r="H113" s="132"/>
    </row>
    <row r="114" spans="2:10" s="15" customFormat="1" ht="3.9" customHeight="1">
      <c r="B114" s="80"/>
      <c r="C114" s="29"/>
      <c r="D114" s="29"/>
      <c r="E114" s="29"/>
      <c r="F114" s="68"/>
      <c r="G114" s="13"/>
      <c r="H114" s="132"/>
    </row>
    <row r="115" spans="2:10" ht="12">
      <c r="B115" s="80"/>
      <c r="C115" s="25" t="s">
        <v>166</v>
      </c>
      <c r="D115" s="25"/>
      <c r="E115" s="25"/>
      <c r="F115" s="67"/>
      <c r="G115" s="8"/>
      <c r="H115" s="132"/>
    </row>
    <row r="116" spans="2:10" ht="3.9" customHeight="1">
      <c r="B116" s="80"/>
      <c r="C116" s="25"/>
      <c r="D116" s="25"/>
      <c r="E116" s="25"/>
      <c r="F116" s="67"/>
      <c r="G116" s="8"/>
      <c r="H116" s="132"/>
    </row>
    <row r="117" spans="2:10" ht="12">
      <c r="B117" s="80"/>
      <c r="C117" s="26" t="s">
        <v>167</v>
      </c>
      <c r="D117" s="26"/>
      <c r="E117" s="26"/>
      <c r="F117" s="60">
        <f>'Developer Scoring'!F118</f>
        <v>0</v>
      </c>
      <c r="G117" s="44">
        <v>0</v>
      </c>
      <c r="H117" s="132"/>
      <c r="J117" s="64" t="s">
        <v>253</v>
      </c>
    </row>
    <row r="118" spans="2:10">
      <c r="B118" s="80"/>
      <c r="C118" s="17" t="s">
        <v>278</v>
      </c>
      <c r="D118" s="17"/>
      <c r="E118" s="17"/>
      <c r="F118" s="67"/>
      <c r="G118" s="8"/>
      <c r="H118" s="65"/>
    </row>
    <row r="119" spans="2:10" ht="3.9" customHeight="1">
      <c r="B119" s="80"/>
      <c r="C119" s="12"/>
      <c r="D119" s="12"/>
      <c r="E119" s="12"/>
      <c r="F119" s="69"/>
      <c r="G119" s="16"/>
      <c r="H119" s="65"/>
    </row>
    <row r="120" spans="2:10" ht="3.9" customHeight="1">
      <c r="B120" s="80"/>
      <c r="C120" s="29"/>
      <c r="D120" s="29"/>
      <c r="E120" s="29"/>
      <c r="F120" s="69"/>
      <c r="G120" s="16"/>
      <c r="H120" s="65"/>
    </row>
    <row r="121" spans="2:10" ht="12">
      <c r="B121" s="80"/>
      <c r="C121" s="24" t="s">
        <v>165</v>
      </c>
      <c r="D121" s="24"/>
      <c r="E121" s="24"/>
      <c r="F121" s="73">
        <f>'Developer Scoring'!F122</f>
        <v>0</v>
      </c>
      <c r="G121" s="61">
        <f>IFERROR((G117+G104+G99+G97+G95+G93+G91+B89+B82+G77+B75+G68+G66+G64+G62+B60+G49+G75),0)</f>
        <v>0</v>
      </c>
      <c r="H121" s="139"/>
    </row>
    <row r="122" spans="2:10" ht="3.9" customHeight="1" thickBot="1">
      <c r="B122" s="81"/>
      <c r="C122" s="62"/>
      <c r="D122" s="62"/>
      <c r="E122" s="62"/>
      <c r="F122" s="74"/>
      <c r="G122" s="62"/>
      <c r="H122" s="22"/>
    </row>
    <row r="123" spans="2:10" ht="3.9" customHeight="1">
      <c r="B123" s="79"/>
      <c r="C123" s="56"/>
      <c r="D123" s="56"/>
      <c r="E123" s="56"/>
      <c r="F123" s="75"/>
      <c r="G123" s="56"/>
      <c r="H123" s="4"/>
    </row>
    <row r="124" spans="2:10" ht="12">
      <c r="B124" s="80"/>
      <c r="C124" s="24" t="s">
        <v>179</v>
      </c>
      <c r="D124" s="24"/>
      <c r="E124" s="24"/>
      <c r="F124" s="76"/>
      <c r="G124" s="24"/>
      <c r="H124" s="9"/>
    </row>
    <row r="125" spans="2:10" ht="4.5" customHeight="1">
      <c r="B125" s="80"/>
      <c r="C125" s="24"/>
      <c r="D125" s="24"/>
      <c r="E125" s="24"/>
      <c r="F125" s="76"/>
      <c r="G125" s="24"/>
      <c r="H125" s="9"/>
    </row>
    <row r="126" spans="2:10" ht="12">
      <c r="B126" s="80"/>
      <c r="C126" s="24" t="s">
        <v>267</v>
      </c>
      <c r="D126" s="24"/>
      <c r="E126" s="24"/>
      <c r="F126" s="60" t="str">
        <f>'Developer Scoring'!F127</f>
        <v>Select</v>
      </c>
      <c r="G126" s="44">
        <v>0</v>
      </c>
      <c r="H126" s="9"/>
      <c r="J126" s="64" t="s">
        <v>187</v>
      </c>
    </row>
    <row r="127" spans="2:10" ht="3.6" customHeight="1">
      <c r="B127" s="80"/>
      <c r="C127" s="24"/>
      <c r="D127" s="24"/>
      <c r="E127" s="24"/>
      <c r="F127" s="76"/>
      <c r="G127" s="24"/>
      <c r="H127" s="9"/>
      <c r="J127" s="64"/>
    </row>
    <row r="128" spans="2:10" ht="12">
      <c r="B128" s="80"/>
      <c r="C128" s="24" t="s">
        <v>189</v>
      </c>
      <c r="D128" s="24"/>
      <c r="E128" s="24"/>
      <c r="F128" s="60" t="str">
        <f>'Developer Scoring'!F129</f>
        <v>Select</v>
      </c>
      <c r="G128" s="44">
        <v>0</v>
      </c>
      <c r="H128" s="9"/>
      <c r="J128" s="64" t="s">
        <v>254</v>
      </c>
    </row>
    <row r="129" spans="2:10" ht="12">
      <c r="B129" s="80"/>
      <c r="C129" s="24" t="s">
        <v>188</v>
      </c>
      <c r="D129" s="24"/>
      <c r="E129" s="24"/>
      <c r="F129" s="48"/>
      <c r="G129" s="5"/>
      <c r="H129" s="9"/>
      <c r="J129" s="64"/>
    </row>
    <row r="130" spans="2:10" ht="3.6" customHeight="1">
      <c r="B130" s="80"/>
      <c r="C130" s="24"/>
      <c r="D130" s="24"/>
      <c r="E130" s="24"/>
      <c r="F130" s="76"/>
      <c r="G130" s="24"/>
      <c r="H130" s="9"/>
      <c r="J130" s="64"/>
    </row>
    <row r="131" spans="2:10" ht="12">
      <c r="B131" s="80"/>
      <c r="C131" s="24" t="s">
        <v>182</v>
      </c>
      <c r="D131" s="24"/>
      <c r="E131" s="24"/>
      <c r="F131" s="60" t="str">
        <f>'Developer Scoring'!F131</f>
        <v>Select</v>
      </c>
      <c r="G131" s="44">
        <v>0</v>
      </c>
      <c r="H131" s="9"/>
      <c r="J131" s="64" t="s">
        <v>247</v>
      </c>
    </row>
    <row r="132" spans="2:10" ht="12">
      <c r="B132" s="80"/>
      <c r="C132" s="24" t="s">
        <v>190</v>
      </c>
      <c r="D132" s="24"/>
      <c r="E132" s="24"/>
      <c r="F132" s="76"/>
      <c r="G132" s="24"/>
      <c r="H132" s="9"/>
      <c r="J132" s="64"/>
    </row>
    <row r="133" spans="2:10" ht="3.6" customHeight="1">
      <c r="B133" s="80"/>
      <c r="C133" s="24"/>
      <c r="D133" s="24"/>
      <c r="E133" s="24"/>
      <c r="F133" s="76"/>
      <c r="G133" s="24"/>
      <c r="H133" s="9"/>
      <c r="J133" s="64"/>
    </row>
    <row r="134" spans="2:10" ht="12">
      <c r="B134" s="80"/>
      <c r="C134" s="24" t="s">
        <v>191</v>
      </c>
      <c r="D134" s="24"/>
      <c r="E134" s="24"/>
      <c r="F134" s="76"/>
      <c r="G134" s="44">
        <v>0</v>
      </c>
      <c r="H134" s="9"/>
      <c r="J134" s="64" t="s">
        <v>192</v>
      </c>
    </row>
    <row r="135" spans="2:10" ht="3.9" customHeight="1">
      <c r="B135" s="80"/>
      <c r="C135" s="24"/>
      <c r="D135" s="24"/>
      <c r="E135" s="24"/>
      <c r="F135" s="24"/>
      <c r="G135" s="24"/>
      <c r="H135" s="9"/>
    </row>
    <row r="136" spans="2:10" ht="15">
      <c r="B136" s="80"/>
      <c r="C136" s="187" t="s">
        <v>185</v>
      </c>
      <c r="D136" s="188"/>
      <c r="E136" s="188"/>
      <c r="F136" s="189"/>
      <c r="G136" s="55"/>
      <c r="H136" s="9"/>
    </row>
    <row r="137" spans="2:10" ht="15">
      <c r="B137" s="80"/>
      <c r="C137" s="190"/>
      <c r="D137" s="191"/>
      <c r="E137" s="191"/>
      <c r="F137" s="192"/>
      <c r="G137" s="55"/>
      <c r="H137" s="9"/>
    </row>
    <row r="138" spans="2:10" ht="15">
      <c r="B138" s="80"/>
      <c r="C138" s="193"/>
      <c r="D138" s="194"/>
      <c r="E138" s="194"/>
      <c r="F138" s="195"/>
      <c r="G138" s="55"/>
      <c r="H138" s="9"/>
    </row>
    <row r="139" spans="2:10" ht="3.9" customHeight="1">
      <c r="B139" s="80"/>
      <c r="C139" s="24"/>
      <c r="D139" s="24"/>
      <c r="E139" s="24"/>
      <c r="F139" s="24"/>
      <c r="G139" s="24"/>
      <c r="H139" s="9"/>
    </row>
    <row r="140" spans="2:10" ht="3.9" customHeight="1" thickBot="1">
      <c r="B140" s="81"/>
      <c r="C140" s="20"/>
      <c r="D140" s="20"/>
      <c r="E140" s="20"/>
      <c r="F140" s="21"/>
      <c r="G140" s="21"/>
      <c r="H140" s="22"/>
    </row>
    <row r="142" spans="2:10" ht="12">
      <c r="B142" s="64" t="s">
        <v>259</v>
      </c>
    </row>
    <row r="143" spans="2:10" ht="6" customHeight="1"/>
    <row r="144" spans="2:10">
      <c r="B144" s="215"/>
      <c r="C144" s="216"/>
      <c r="D144" s="216"/>
      <c r="E144" s="216"/>
      <c r="F144" s="216"/>
      <c r="G144" s="216"/>
      <c r="H144" s="217"/>
    </row>
    <row r="145" spans="2:8">
      <c r="B145" s="218"/>
      <c r="C145" s="219"/>
      <c r="D145" s="219"/>
      <c r="E145" s="219"/>
      <c r="F145" s="219"/>
      <c r="G145" s="219"/>
      <c r="H145" s="220"/>
    </row>
    <row r="146" spans="2:8">
      <c r="B146" s="218"/>
      <c r="C146" s="219"/>
      <c r="D146" s="219"/>
      <c r="E146" s="219"/>
      <c r="F146" s="219"/>
      <c r="G146" s="219"/>
      <c r="H146" s="220"/>
    </row>
    <row r="147" spans="2:8">
      <c r="B147" s="218"/>
      <c r="C147" s="219"/>
      <c r="D147" s="219"/>
      <c r="E147" s="219"/>
      <c r="F147" s="219"/>
      <c r="G147" s="219"/>
      <c r="H147" s="220"/>
    </row>
    <row r="148" spans="2:8">
      <c r="B148" s="221"/>
      <c r="C148" s="222"/>
      <c r="D148" s="222"/>
      <c r="E148" s="222"/>
      <c r="F148" s="222"/>
      <c r="G148" s="222"/>
      <c r="H148" s="223"/>
    </row>
  </sheetData>
  <sheetProtection password="CE34" sheet="1" selectLockedCells="1"/>
  <mergeCells count="10">
    <mergeCell ref="B144:H148"/>
    <mergeCell ref="B6:H8"/>
    <mergeCell ref="C57:E57"/>
    <mergeCell ref="C136:F138"/>
    <mergeCell ref="C85:E85"/>
    <mergeCell ref="M70:N70"/>
    <mergeCell ref="P70:Q70"/>
    <mergeCell ref="D2:F2"/>
    <mergeCell ref="D4:F4"/>
    <mergeCell ref="F3:G3"/>
  </mergeCells>
  <dataValidations count="18">
    <dataValidation type="list" allowBlank="1" showInputMessage="1" showErrorMessage="1" sqref="G93 G81">
      <formula1>"0,3"</formula1>
    </dataValidation>
    <dataValidation type="list" allowBlank="1" showInputMessage="1" showErrorMessage="1" sqref="G128">
      <formula1>"0,7"</formula1>
    </dataValidation>
    <dataValidation type="list" allowBlank="1" showInputMessage="1" showErrorMessage="1" sqref="G68 G80">
      <formula1>"0,1"</formula1>
    </dataValidation>
    <dataValidation type="list" allowBlank="1" showInputMessage="1" showErrorMessage="1" sqref="F117:G117 G64 G66 G131 G99 G91 G82">
      <formula1>"0,5"</formula1>
    </dataValidation>
    <dataValidation type="list" allowBlank="1" showInputMessage="1" showErrorMessage="1" sqref="G60">
      <formula1>"0,2"</formula1>
    </dataValidation>
    <dataValidation type="list" allowBlank="1" showInputMessage="1" showErrorMessage="1" sqref="G59">
      <formula1>"0,4"</formula1>
    </dataValidation>
    <dataValidation type="list" allowBlank="1" showInputMessage="1" showErrorMessage="1" sqref="G58">
      <formula1>"0,6"</formula1>
    </dataValidation>
    <dataValidation type="list" allowBlank="1" showInputMessage="1" showErrorMessage="1" sqref="G95 G57 G62 G97 G77">
      <formula1>"0,10"</formula1>
    </dataValidation>
    <dataValidation type="list" allowBlank="1" showInputMessage="1" showErrorMessage="1" sqref="F14:G21 F131 F126 F23:G27 F128 F39:G48 F29:F32 G29:G31">
      <formula1>"Select,Yes,No"</formula1>
    </dataValidation>
    <dataValidation type="list" allowBlank="1" showInputMessage="1" showErrorMessage="1" sqref="F99 F62 F64 F66 F68 F72:F75 F77 F80:F82 F87:F89 F91 F93 F95 F97 F85 F56:F60">
      <formula1>"Select,SL/KC,Rural MSA,Rural non-MSA"</formula1>
    </dataValidation>
    <dataValidation type="list" allowBlank="1" showInputMessage="1" showErrorMessage="1" sqref="G126">
      <formula1>"0,1,2,3,4,5"</formula1>
    </dataValidation>
    <dataValidation type="whole" allowBlank="1" showInputMessage="1" showErrorMessage="1" sqref="G134">
      <formula1>0</formula1>
      <formula2>25</formula2>
    </dataValidation>
    <dataValidation type="list" allowBlank="1" showInputMessage="1" showErrorMessage="1" sqref="G32">
      <formula1>"Select,Yes,No,N/A (Family)"</formula1>
    </dataValidation>
    <dataValidation type="list" allowBlank="1" showInputMessage="1" showErrorMessage="1" sqref="G101 G104">
      <formula1>"0,3,7"</formula1>
    </dataValidation>
    <dataValidation type="list" allowBlank="1" showInputMessage="1" showErrorMessage="1" sqref="G85">
      <formula1>"0,1,3,5"</formula1>
    </dataValidation>
    <dataValidation type="list" allowBlank="1" showInputMessage="1" showErrorMessage="1" sqref="G89">
      <formula1>"0,5,7,10"</formula1>
    </dataValidation>
    <dataValidation type="list" allowBlank="1" showInputMessage="1" showErrorMessage="1" sqref="G88">
      <formula1>"0,3,4,5"</formula1>
    </dataValidation>
    <dataValidation type="list" allowBlank="1" showInputMessage="1" showErrorMessage="1" sqref="G87">
      <formula1>"0,1,2,3"</formula1>
    </dataValidation>
  </dataValidations>
  <hyperlinks>
    <hyperlink ref="J47" r:id="rId1"/>
  </hyperlinks>
  <pageMargins left="1.5" right="0.7" top="0.75" bottom="0.75" header="0.3" footer="0.3"/>
  <pageSetup scale="55"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Table'!$A$2:$A$117</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topLeftCell="A100" workbookViewId="0">
      <selection activeCell="M111" sqref="M111"/>
    </sheetView>
  </sheetViews>
  <sheetFormatPr defaultRowHeight="15"/>
  <cols>
    <col min="1" max="1" width="14.54296875" customWidth="1"/>
    <col min="2" max="5" width="14.08984375" customWidth="1"/>
    <col min="6" max="6" width="14.54296875" customWidth="1"/>
    <col min="8" max="8" width="14.54296875" customWidth="1"/>
    <col min="9" max="12" width="0" hidden="1" customWidth="1"/>
    <col min="13" max="13" width="14.54296875" customWidth="1"/>
    <col min="15" max="15" width="14.54296875" customWidth="1"/>
    <col min="16" max="19" width="0" hidden="1" customWidth="1"/>
    <col min="20" max="20" width="14.54296875" customWidth="1"/>
    <col min="22" max="22" width="14.54296875" customWidth="1"/>
    <col min="23" max="26" width="0" hidden="1" customWidth="1"/>
    <col min="27" max="27" width="14.54296875" customWidth="1"/>
  </cols>
  <sheetData>
    <row r="1" spans="1:27" ht="53.4" customHeight="1">
      <c r="A1" s="233" t="s">
        <v>215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row>
    <row r="2" spans="1:27" ht="30.6" customHeight="1">
      <c r="A2" s="234" t="s">
        <v>283</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row>
    <row r="3" spans="1:27" ht="15.6" thickBot="1"/>
    <row r="4" spans="1:27" s="109" customFormat="1" ht="72" customHeight="1" thickBot="1">
      <c r="A4" s="106" t="s">
        <v>30</v>
      </c>
      <c r="B4" s="107" t="s">
        <v>216</v>
      </c>
      <c r="C4" s="108" t="s">
        <v>217</v>
      </c>
      <c r="D4" s="108" t="s">
        <v>218</v>
      </c>
      <c r="E4" s="107" t="s">
        <v>219</v>
      </c>
      <c r="F4" s="108" t="s">
        <v>220</v>
      </c>
      <c r="H4"/>
      <c r="I4"/>
      <c r="J4"/>
      <c r="K4"/>
      <c r="L4"/>
      <c r="M4"/>
      <c r="N4"/>
      <c r="O4"/>
      <c r="P4"/>
      <c r="Q4"/>
      <c r="R4"/>
      <c r="S4"/>
      <c r="T4"/>
      <c r="U4"/>
      <c r="V4"/>
      <c r="W4"/>
      <c r="X4"/>
      <c r="Y4"/>
      <c r="Z4"/>
      <c r="AA4"/>
    </row>
    <row r="5" spans="1:27" ht="16.2" thickBot="1">
      <c r="A5" s="150" t="s">
        <v>125</v>
      </c>
      <c r="B5" s="154">
        <v>4012</v>
      </c>
      <c r="C5" s="155">
        <v>664</v>
      </c>
      <c r="D5" s="151">
        <v>224</v>
      </c>
      <c r="E5" s="152">
        <v>0.33734939759036142</v>
      </c>
      <c r="F5" s="153">
        <v>5.5832502492522432E-2</v>
      </c>
      <c r="G5" s="144">
        <v>10</v>
      </c>
      <c r="H5" s="144">
        <v>5</v>
      </c>
      <c r="P5" s="24">
        <v>1</v>
      </c>
    </row>
    <row r="6" spans="1:27" ht="16.2" thickBot="1">
      <c r="A6" s="150" t="s">
        <v>123</v>
      </c>
      <c r="B6" s="154">
        <v>6640</v>
      </c>
      <c r="C6" s="155">
        <v>3095</v>
      </c>
      <c r="D6" s="151">
        <v>878</v>
      </c>
      <c r="E6" s="152">
        <v>0.2836833602584814</v>
      </c>
      <c r="F6" s="153">
        <v>0.1322289156626506</v>
      </c>
      <c r="G6" s="144">
        <v>10</v>
      </c>
      <c r="H6" s="144">
        <v>0</v>
      </c>
      <c r="P6" s="24">
        <v>1</v>
      </c>
    </row>
    <row r="7" spans="1:27" ht="16.2" thickBot="1">
      <c r="A7" s="150" t="s">
        <v>144</v>
      </c>
      <c r="B7" s="154">
        <v>4298</v>
      </c>
      <c r="C7" s="155">
        <v>1161</v>
      </c>
      <c r="D7" s="151">
        <v>329</v>
      </c>
      <c r="E7" s="152">
        <v>0.2833763996554694</v>
      </c>
      <c r="F7" s="153">
        <v>7.6547231270358312E-2</v>
      </c>
      <c r="G7" s="144">
        <v>10</v>
      </c>
      <c r="H7" s="144">
        <v>0</v>
      </c>
      <c r="P7" s="24">
        <v>1</v>
      </c>
    </row>
    <row r="8" spans="1:27" ht="16.2" thickBot="1">
      <c r="A8" s="150" t="s">
        <v>106</v>
      </c>
      <c r="B8" s="154">
        <v>4830</v>
      </c>
      <c r="C8" s="155">
        <v>1512</v>
      </c>
      <c r="D8" s="151">
        <v>408</v>
      </c>
      <c r="E8" s="152">
        <v>0.26984126984126983</v>
      </c>
      <c r="F8" s="153">
        <v>8.4472049689440998E-2</v>
      </c>
      <c r="G8" s="144">
        <v>10</v>
      </c>
      <c r="H8" s="144">
        <v>0</v>
      </c>
      <c r="P8" s="24">
        <v>1</v>
      </c>
    </row>
    <row r="9" spans="1:27" ht="16.2" thickBot="1">
      <c r="A9" s="150" t="s">
        <v>142</v>
      </c>
      <c r="B9" s="154">
        <v>8060</v>
      </c>
      <c r="C9" s="155">
        <v>1363</v>
      </c>
      <c r="D9" s="151">
        <v>351</v>
      </c>
      <c r="E9" s="152">
        <v>0.2575201760821717</v>
      </c>
      <c r="F9" s="153">
        <v>4.3548387096774194E-2</v>
      </c>
      <c r="G9" s="144">
        <v>10</v>
      </c>
      <c r="H9" s="144">
        <v>0</v>
      </c>
      <c r="P9" s="24"/>
    </row>
    <row r="10" spans="1:27" ht="16.2" thickBot="1">
      <c r="A10" s="150" t="s">
        <v>145</v>
      </c>
      <c r="B10" s="154">
        <v>71919</v>
      </c>
      <c r="C10" s="155">
        <v>31631</v>
      </c>
      <c r="D10" s="151">
        <v>8073</v>
      </c>
      <c r="E10" s="152">
        <v>0.25522430527014639</v>
      </c>
      <c r="F10" s="153">
        <v>0.11225128269302966</v>
      </c>
      <c r="G10" s="144">
        <v>10</v>
      </c>
      <c r="H10" s="144">
        <v>0</v>
      </c>
      <c r="P10" s="24">
        <v>1</v>
      </c>
    </row>
    <row r="11" spans="1:27" ht="16.2" thickBot="1">
      <c r="A11" s="150" t="s">
        <v>85</v>
      </c>
      <c r="B11" s="154">
        <v>4426</v>
      </c>
      <c r="C11" s="155">
        <v>769</v>
      </c>
      <c r="D11" s="151">
        <v>194</v>
      </c>
      <c r="E11" s="152">
        <v>0.25227568270481143</v>
      </c>
      <c r="F11" s="153">
        <v>4.3831902394938997E-2</v>
      </c>
      <c r="G11" s="144">
        <v>10</v>
      </c>
      <c r="H11" s="144">
        <v>0</v>
      </c>
      <c r="P11" s="110">
        <v>1</v>
      </c>
    </row>
    <row r="12" spans="1:27" ht="16.2" thickBot="1">
      <c r="A12" s="150" t="s">
        <v>152</v>
      </c>
      <c r="B12" s="154">
        <v>143566</v>
      </c>
      <c r="C12" s="155">
        <v>80228</v>
      </c>
      <c r="D12" s="151">
        <v>19673</v>
      </c>
      <c r="E12" s="152">
        <v>0.24521364112280003</v>
      </c>
      <c r="F12" s="153">
        <v>0.13703105192037113</v>
      </c>
      <c r="G12" s="144">
        <v>10</v>
      </c>
      <c r="H12" s="144">
        <v>0</v>
      </c>
      <c r="P12" s="110">
        <v>1</v>
      </c>
    </row>
    <row r="13" spans="1:27" ht="16.2" thickBot="1">
      <c r="A13" s="150" t="s">
        <v>143</v>
      </c>
      <c r="B13" s="154">
        <v>127532</v>
      </c>
      <c r="C13" s="155">
        <v>55786</v>
      </c>
      <c r="D13" s="151">
        <v>13350</v>
      </c>
      <c r="E13" s="152">
        <v>0.23930735309934392</v>
      </c>
      <c r="F13" s="153">
        <v>0.10467960982341687</v>
      </c>
      <c r="G13" s="144">
        <v>10</v>
      </c>
      <c r="H13" s="144">
        <v>0</v>
      </c>
      <c r="P13" s="110">
        <v>1</v>
      </c>
    </row>
    <row r="14" spans="1:27" ht="16.2" thickBot="1">
      <c r="A14" s="150" t="s">
        <v>141</v>
      </c>
      <c r="B14" s="154">
        <v>4851</v>
      </c>
      <c r="C14" s="155">
        <v>1432</v>
      </c>
      <c r="D14" s="151">
        <v>324</v>
      </c>
      <c r="E14" s="152">
        <v>0.22625698324022347</v>
      </c>
      <c r="F14" s="153">
        <v>6.6790352504638217E-2</v>
      </c>
      <c r="G14" s="144">
        <v>10</v>
      </c>
      <c r="H14" s="144">
        <v>0</v>
      </c>
      <c r="P14" s="110">
        <v>1</v>
      </c>
    </row>
    <row r="15" spans="1:27" ht="16.2" thickBot="1">
      <c r="A15" s="150" t="s">
        <v>146</v>
      </c>
      <c r="B15" s="154">
        <v>9078</v>
      </c>
      <c r="C15" s="155">
        <v>3489</v>
      </c>
      <c r="D15" s="151">
        <v>785</v>
      </c>
      <c r="E15" s="152">
        <v>0.22499283462310118</v>
      </c>
      <c r="F15" s="153">
        <v>8.6472791363736506E-2</v>
      </c>
      <c r="G15" s="144">
        <v>10</v>
      </c>
      <c r="H15" s="144">
        <v>0</v>
      </c>
      <c r="P15" s="110">
        <v>1</v>
      </c>
    </row>
    <row r="16" spans="1:27" ht="16.2" thickBot="1">
      <c r="A16" s="150" t="s">
        <v>112</v>
      </c>
      <c r="B16" s="154">
        <v>30215</v>
      </c>
      <c r="C16" s="155">
        <v>10299</v>
      </c>
      <c r="D16" s="151">
        <v>2262</v>
      </c>
      <c r="E16" s="152">
        <v>0.21963297407515292</v>
      </c>
      <c r="F16" s="153">
        <v>7.4863478404765843E-2</v>
      </c>
      <c r="G16" s="144">
        <v>10</v>
      </c>
      <c r="H16" s="144">
        <v>0</v>
      </c>
    </row>
    <row r="17" spans="1:8" ht="16.2" thickBot="1">
      <c r="A17" s="150" t="s">
        <v>133</v>
      </c>
      <c r="B17" s="154">
        <v>18213</v>
      </c>
      <c r="C17" s="155">
        <v>7322</v>
      </c>
      <c r="D17" s="151">
        <v>1592</v>
      </c>
      <c r="E17" s="152">
        <v>0.21742693253209505</v>
      </c>
      <c r="F17" s="153">
        <v>8.7410091692746938E-2</v>
      </c>
      <c r="G17" s="144">
        <v>10</v>
      </c>
      <c r="H17" s="144">
        <v>0</v>
      </c>
    </row>
    <row r="18" spans="1:8" ht="16.2" thickBot="1">
      <c r="A18" s="150" t="s">
        <v>120</v>
      </c>
      <c r="B18" s="154">
        <v>19818</v>
      </c>
      <c r="C18" s="155">
        <v>3898</v>
      </c>
      <c r="D18" s="151">
        <v>846</v>
      </c>
      <c r="E18" s="152">
        <v>0.21703437660338634</v>
      </c>
      <c r="F18" s="153">
        <v>4.2688465031789281E-2</v>
      </c>
      <c r="G18" s="144">
        <v>10</v>
      </c>
      <c r="H18" s="144">
        <v>0</v>
      </c>
    </row>
    <row r="19" spans="1:8" ht="16.2" thickBot="1">
      <c r="A19" s="150" t="s">
        <v>97</v>
      </c>
      <c r="B19" s="154">
        <v>4973</v>
      </c>
      <c r="C19" s="155">
        <v>978</v>
      </c>
      <c r="D19" s="151">
        <v>212</v>
      </c>
      <c r="E19" s="152">
        <v>0.21676891615541921</v>
      </c>
      <c r="F19" s="153">
        <v>4.2630203096722302E-2</v>
      </c>
      <c r="G19" s="144">
        <v>10</v>
      </c>
      <c r="H19" s="144">
        <v>5</v>
      </c>
    </row>
    <row r="20" spans="1:8" ht="16.2" thickBot="1">
      <c r="A20" s="150" t="s">
        <v>127</v>
      </c>
      <c r="B20" s="154">
        <v>33642</v>
      </c>
      <c r="C20" s="155">
        <v>12760</v>
      </c>
      <c r="D20" s="151">
        <v>2749</v>
      </c>
      <c r="E20" s="152">
        <v>0.21543887147335422</v>
      </c>
      <c r="F20" s="153">
        <v>8.171333452232328E-2</v>
      </c>
      <c r="G20" s="144">
        <v>10</v>
      </c>
      <c r="H20" s="144">
        <v>0</v>
      </c>
    </row>
    <row r="21" spans="1:8" ht="16.2" thickBot="1">
      <c r="A21" s="150" t="s">
        <v>137</v>
      </c>
      <c r="B21" s="154">
        <v>291532</v>
      </c>
      <c r="C21" s="155">
        <v>121133</v>
      </c>
      <c r="D21" s="151">
        <v>26007</v>
      </c>
      <c r="E21" s="152">
        <v>0.21469789405034137</v>
      </c>
      <c r="F21" s="153">
        <v>8.9208045771990721E-2</v>
      </c>
      <c r="G21" s="144">
        <v>10</v>
      </c>
      <c r="H21" s="144">
        <v>0</v>
      </c>
    </row>
    <row r="22" spans="1:8" ht="16.2" thickBot="1">
      <c r="A22" s="150" t="s">
        <v>151</v>
      </c>
      <c r="B22" s="154">
        <v>409658</v>
      </c>
      <c r="C22" s="155">
        <v>129943</v>
      </c>
      <c r="D22" s="151">
        <v>27736</v>
      </c>
      <c r="E22" s="152">
        <v>0.21344743464442101</v>
      </c>
      <c r="F22" s="153">
        <v>6.7705256579878831E-2</v>
      </c>
      <c r="G22" s="144">
        <v>10</v>
      </c>
      <c r="H22" s="144">
        <v>0</v>
      </c>
    </row>
    <row r="23" spans="1:8" ht="16.2" thickBot="1">
      <c r="A23" s="150" t="s">
        <v>113</v>
      </c>
      <c r="B23" s="154">
        <v>8294</v>
      </c>
      <c r="C23" s="155">
        <v>2165</v>
      </c>
      <c r="D23" s="151">
        <v>461</v>
      </c>
      <c r="E23" s="152">
        <v>0.21293302540415704</v>
      </c>
      <c r="F23" s="153">
        <v>5.5582348685796965E-2</v>
      </c>
      <c r="G23" s="144">
        <v>10</v>
      </c>
      <c r="H23" s="144">
        <v>0</v>
      </c>
    </row>
    <row r="24" spans="1:8" ht="16.2" thickBot="1">
      <c r="A24" s="150" t="s">
        <v>139</v>
      </c>
      <c r="B24" s="154">
        <v>13129</v>
      </c>
      <c r="C24" s="155">
        <v>2689</v>
      </c>
      <c r="D24" s="151">
        <v>569</v>
      </c>
      <c r="E24" s="152">
        <v>0.21160282632949051</v>
      </c>
      <c r="F24" s="153">
        <v>4.3339172823520448E-2</v>
      </c>
      <c r="G24" s="144">
        <v>10</v>
      </c>
      <c r="H24" s="144">
        <v>0</v>
      </c>
    </row>
    <row r="25" spans="1:8" ht="16.2" thickBot="1">
      <c r="A25" s="150" t="s">
        <v>103</v>
      </c>
      <c r="B25" s="154">
        <v>1698</v>
      </c>
      <c r="C25" s="155">
        <v>361</v>
      </c>
      <c r="D25" s="151">
        <v>75</v>
      </c>
      <c r="E25" s="152">
        <v>0.2077562326869806</v>
      </c>
      <c r="F25" s="153">
        <v>4.4169611307420496E-2</v>
      </c>
      <c r="G25" s="144">
        <v>10</v>
      </c>
      <c r="H25" s="144">
        <v>0</v>
      </c>
    </row>
    <row r="26" spans="1:8" ht="16.2" thickBot="1">
      <c r="A26" s="150" t="s">
        <v>102</v>
      </c>
      <c r="B26" s="154">
        <v>15557</v>
      </c>
      <c r="C26" s="155">
        <v>4943</v>
      </c>
      <c r="D26" s="151">
        <v>1012</v>
      </c>
      <c r="E26" s="152">
        <v>0.20473396722638074</v>
      </c>
      <c r="F26" s="153">
        <v>6.5051102397634508E-2</v>
      </c>
      <c r="G26" s="144">
        <v>10</v>
      </c>
      <c r="H26" s="144">
        <v>0</v>
      </c>
    </row>
    <row r="27" spans="1:8" ht="16.2" thickBot="1">
      <c r="A27" s="150" t="s">
        <v>130</v>
      </c>
      <c r="B27" s="154">
        <v>8510</v>
      </c>
      <c r="C27" s="155">
        <v>3567</v>
      </c>
      <c r="D27" s="151">
        <v>724</v>
      </c>
      <c r="E27" s="152">
        <v>0.20297168488926268</v>
      </c>
      <c r="F27" s="153">
        <v>8.507638072855464E-2</v>
      </c>
      <c r="G27" s="144">
        <v>10</v>
      </c>
      <c r="H27" s="144">
        <v>0</v>
      </c>
    </row>
    <row r="28" spans="1:8" ht="16.2" thickBot="1">
      <c r="A28" s="150" t="s">
        <v>66</v>
      </c>
      <c r="B28" s="154">
        <v>3361</v>
      </c>
      <c r="C28" s="155">
        <v>1050</v>
      </c>
      <c r="D28" s="151">
        <v>213</v>
      </c>
      <c r="E28" s="152">
        <v>0.20285714285714285</v>
      </c>
      <c r="F28" s="153">
        <v>6.3373995834573038E-2</v>
      </c>
      <c r="G28" s="144">
        <v>10</v>
      </c>
      <c r="H28" s="144">
        <v>0</v>
      </c>
    </row>
    <row r="29" spans="1:8" ht="16.2" thickBot="1">
      <c r="A29" s="150" t="s">
        <v>122</v>
      </c>
      <c r="B29" s="154">
        <v>12119</v>
      </c>
      <c r="C29" s="155">
        <v>4647</v>
      </c>
      <c r="D29" s="151">
        <v>931</v>
      </c>
      <c r="E29" s="152">
        <v>0.20034430815579943</v>
      </c>
      <c r="F29" s="153">
        <v>7.6821519927386742E-2</v>
      </c>
      <c r="G29" s="144">
        <v>10</v>
      </c>
      <c r="H29" s="144">
        <v>0</v>
      </c>
    </row>
    <row r="30" spans="1:8" ht="16.2" thickBot="1">
      <c r="A30" s="156" t="s">
        <v>95</v>
      </c>
      <c r="B30" s="156">
        <v>15342</v>
      </c>
      <c r="C30" s="157">
        <v>5185</v>
      </c>
      <c r="D30" s="158">
        <v>1029</v>
      </c>
      <c r="E30" s="168">
        <v>0.19845708775313403</v>
      </c>
      <c r="F30" s="165">
        <v>6.7070786077434497E-2</v>
      </c>
      <c r="G30" s="143">
        <v>7</v>
      </c>
      <c r="H30" s="143">
        <v>0</v>
      </c>
    </row>
    <row r="31" spans="1:8" ht="16.2" thickBot="1">
      <c r="A31" s="156" t="s">
        <v>114</v>
      </c>
      <c r="B31" s="156">
        <v>3460</v>
      </c>
      <c r="C31" s="157">
        <v>706</v>
      </c>
      <c r="D31" s="158">
        <v>140</v>
      </c>
      <c r="E31" s="168">
        <v>0.19830028328611898</v>
      </c>
      <c r="F31" s="165">
        <v>4.046242774566474E-2</v>
      </c>
      <c r="G31" s="143">
        <v>7</v>
      </c>
      <c r="H31" s="143">
        <v>0</v>
      </c>
    </row>
    <row r="32" spans="1:8" ht="16.2" thickBot="1">
      <c r="A32" s="156" t="s">
        <v>78</v>
      </c>
      <c r="B32" s="156">
        <v>6342</v>
      </c>
      <c r="C32" s="157">
        <v>1630</v>
      </c>
      <c r="D32" s="158">
        <v>320</v>
      </c>
      <c r="E32" s="168">
        <v>0.19631901840490798</v>
      </c>
      <c r="F32" s="165">
        <v>5.0457269000315358E-2</v>
      </c>
      <c r="G32" s="143">
        <v>7</v>
      </c>
      <c r="H32" s="143">
        <v>0</v>
      </c>
    </row>
    <row r="33" spans="1:8" ht="16.2" thickBot="1">
      <c r="A33" s="156" t="s">
        <v>126</v>
      </c>
      <c r="B33" s="156">
        <v>46461</v>
      </c>
      <c r="C33" s="157">
        <v>16903</v>
      </c>
      <c r="D33" s="158">
        <v>3275</v>
      </c>
      <c r="E33" s="168">
        <v>0.19375258829793529</v>
      </c>
      <c r="F33" s="165">
        <v>7.048922752416005E-2</v>
      </c>
      <c r="G33" s="143">
        <v>7</v>
      </c>
      <c r="H33" s="143">
        <v>0</v>
      </c>
    </row>
    <row r="34" spans="1:8" ht="16.2" thickBot="1">
      <c r="A34" s="156" t="s">
        <v>119</v>
      </c>
      <c r="B34" s="156">
        <v>7281</v>
      </c>
      <c r="C34" s="157">
        <v>2741</v>
      </c>
      <c r="D34" s="158">
        <v>529</v>
      </c>
      <c r="E34" s="168">
        <v>0.19299525720539948</v>
      </c>
      <c r="F34" s="165">
        <v>7.2654855102321114E-2</v>
      </c>
      <c r="G34" s="143">
        <v>7</v>
      </c>
      <c r="H34" s="143">
        <v>5</v>
      </c>
    </row>
    <row r="35" spans="1:8" ht="16.2" thickBot="1">
      <c r="A35" s="156" t="s">
        <v>89</v>
      </c>
      <c r="B35" s="156">
        <v>6977</v>
      </c>
      <c r="C35" s="157">
        <v>1691</v>
      </c>
      <c r="D35" s="158">
        <v>324</v>
      </c>
      <c r="E35" s="168">
        <v>0.19160260201064458</v>
      </c>
      <c r="F35" s="165">
        <v>4.643829726243371E-2</v>
      </c>
      <c r="G35" s="143">
        <v>7</v>
      </c>
      <c r="H35" s="143">
        <v>5</v>
      </c>
    </row>
    <row r="36" spans="1:8" ht="16.2" thickBot="1">
      <c r="A36" s="156" t="s">
        <v>116</v>
      </c>
      <c r="B36" s="156">
        <v>9852</v>
      </c>
      <c r="C36" s="157">
        <v>2347</v>
      </c>
      <c r="D36" s="158">
        <v>449</v>
      </c>
      <c r="E36" s="168">
        <v>0.19130805283340435</v>
      </c>
      <c r="F36" s="165">
        <v>4.5574502639058059E-2</v>
      </c>
      <c r="G36" s="143">
        <v>7</v>
      </c>
      <c r="H36" s="143">
        <v>0</v>
      </c>
    </row>
    <row r="37" spans="1:8" ht="16.2" thickBot="1">
      <c r="A37" s="156" t="s">
        <v>124</v>
      </c>
      <c r="B37" s="156">
        <v>9798</v>
      </c>
      <c r="C37" s="157">
        <v>2661</v>
      </c>
      <c r="D37" s="158">
        <v>509</v>
      </c>
      <c r="E37" s="168">
        <v>0.19128147313040211</v>
      </c>
      <c r="F37" s="165">
        <v>5.1949377423964077E-2</v>
      </c>
      <c r="G37" s="143">
        <v>7</v>
      </c>
      <c r="H37" s="143">
        <v>0</v>
      </c>
    </row>
    <row r="38" spans="1:8" ht="16.2" thickBot="1">
      <c r="A38" s="156" t="s">
        <v>115</v>
      </c>
      <c r="B38" s="156">
        <v>4998</v>
      </c>
      <c r="C38" s="157">
        <v>1970</v>
      </c>
      <c r="D38" s="158">
        <v>367</v>
      </c>
      <c r="E38" s="168">
        <v>0.18629441624365481</v>
      </c>
      <c r="F38" s="165">
        <v>7.3429371748699485E-2</v>
      </c>
      <c r="G38" s="143">
        <v>7</v>
      </c>
      <c r="H38" s="143">
        <v>0</v>
      </c>
    </row>
    <row r="39" spans="1:8" ht="16.2" thickBot="1">
      <c r="A39" s="156" t="s">
        <v>60</v>
      </c>
      <c r="B39" s="156">
        <v>4132</v>
      </c>
      <c r="C39" s="157">
        <v>602</v>
      </c>
      <c r="D39" s="158">
        <v>112</v>
      </c>
      <c r="E39" s="168">
        <v>0.18604651162790697</v>
      </c>
      <c r="F39" s="165">
        <v>2.7105517909002903E-2</v>
      </c>
      <c r="G39" s="143">
        <v>7</v>
      </c>
      <c r="H39" s="143">
        <v>5</v>
      </c>
    </row>
    <row r="40" spans="1:8" ht="16.2" thickBot="1">
      <c r="A40" s="156" t="s">
        <v>110</v>
      </c>
      <c r="B40" s="156">
        <v>13872</v>
      </c>
      <c r="C40" s="157">
        <v>3597</v>
      </c>
      <c r="D40" s="158">
        <v>668</v>
      </c>
      <c r="E40" s="168">
        <v>0.18571031415068112</v>
      </c>
      <c r="F40" s="165">
        <v>4.8154555940023068E-2</v>
      </c>
      <c r="G40" s="143">
        <v>7</v>
      </c>
      <c r="H40" s="143">
        <v>0</v>
      </c>
    </row>
    <row r="41" spans="1:8" ht="16.2" thickBot="1">
      <c r="A41" s="156" t="s">
        <v>111</v>
      </c>
      <c r="B41" s="156">
        <v>16193</v>
      </c>
      <c r="C41" s="157">
        <v>5000</v>
      </c>
      <c r="D41" s="158">
        <v>895</v>
      </c>
      <c r="E41" s="168">
        <v>0.17899999999999999</v>
      </c>
      <c r="F41" s="165">
        <v>5.5270796022972891E-2</v>
      </c>
      <c r="G41" s="143">
        <v>7</v>
      </c>
      <c r="H41" s="143">
        <v>0</v>
      </c>
    </row>
    <row r="42" spans="1:8" ht="16.2" thickBot="1">
      <c r="A42" s="156" t="s">
        <v>135</v>
      </c>
      <c r="B42" s="156">
        <v>8872</v>
      </c>
      <c r="C42" s="157">
        <v>2568</v>
      </c>
      <c r="D42" s="158">
        <v>457</v>
      </c>
      <c r="E42" s="168">
        <v>0.1779595015576324</v>
      </c>
      <c r="F42" s="165">
        <v>5.1510369702434625E-2</v>
      </c>
      <c r="G42" s="143">
        <v>7</v>
      </c>
      <c r="H42" s="143">
        <v>0</v>
      </c>
    </row>
    <row r="43" spans="1:8" ht="16.2" thickBot="1">
      <c r="A43" s="156" t="s">
        <v>150</v>
      </c>
      <c r="B43" s="156">
        <v>24572</v>
      </c>
      <c r="C43" s="157">
        <v>7882</v>
      </c>
      <c r="D43" s="158">
        <v>1402</v>
      </c>
      <c r="E43" s="168">
        <v>0.17787363613296117</v>
      </c>
      <c r="F43" s="165">
        <v>5.7056812632264364E-2</v>
      </c>
      <c r="G43" s="143">
        <v>7</v>
      </c>
      <c r="H43" s="143">
        <v>0</v>
      </c>
    </row>
    <row r="44" spans="1:8" ht="16.2" thickBot="1">
      <c r="A44" s="156" t="s">
        <v>105</v>
      </c>
      <c r="B44" s="156">
        <v>22390</v>
      </c>
      <c r="C44" s="157">
        <v>7721</v>
      </c>
      <c r="D44" s="158">
        <v>1360</v>
      </c>
      <c r="E44" s="168">
        <v>0.17614298665975911</v>
      </c>
      <c r="F44" s="165">
        <v>6.0741402411790976E-2</v>
      </c>
      <c r="G44" s="143">
        <v>7</v>
      </c>
      <c r="H44" s="143">
        <v>0</v>
      </c>
    </row>
    <row r="45" spans="1:8" ht="16.2" thickBot="1">
      <c r="A45" s="156" t="s">
        <v>87</v>
      </c>
      <c r="B45" s="156">
        <v>12711</v>
      </c>
      <c r="C45" s="157">
        <v>3698</v>
      </c>
      <c r="D45" s="158">
        <v>648</v>
      </c>
      <c r="E45" s="168">
        <v>0.1752298539751217</v>
      </c>
      <c r="F45" s="165">
        <v>5.0979466603729054E-2</v>
      </c>
      <c r="G45" s="143">
        <v>7</v>
      </c>
      <c r="H45" s="143">
        <v>0</v>
      </c>
    </row>
    <row r="46" spans="1:8" ht="16.2" thickBot="1">
      <c r="A46" s="156" t="s">
        <v>84</v>
      </c>
      <c r="B46" s="156">
        <v>8766</v>
      </c>
      <c r="C46" s="157">
        <v>1945</v>
      </c>
      <c r="D46" s="158">
        <v>340</v>
      </c>
      <c r="E46" s="168">
        <v>0.17480719794344474</v>
      </c>
      <c r="F46" s="165">
        <v>3.8786219484371436E-2</v>
      </c>
      <c r="G46" s="143">
        <v>7</v>
      </c>
      <c r="H46" s="143">
        <v>0</v>
      </c>
    </row>
    <row r="47" spans="1:8" ht="16.2" thickBot="1">
      <c r="A47" s="156" t="s">
        <v>131</v>
      </c>
      <c r="B47" s="156">
        <v>5438</v>
      </c>
      <c r="C47" s="157">
        <v>1370</v>
      </c>
      <c r="D47" s="158">
        <v>237</v>
      </c>
      <c r="E47" s="168">
        <v>0.17299270072992701</v>
      </c>
      <c r="F47" s="165">
        <v>4.3582199337991907E-2</v>
      </c>
      <c r="G47" s="143">
        <v>7</v>
      </c>
      <c r="H47" s="143">
        <v>5</v>
      </c>
    </row>
    <row r="48" spans="1:8" ht="16.2" thickBot="1">
      <c r="A48" s="156" t="s">
        <v>140</v>
      </c>
      <c r="B48" s="156">
        <v>11833</v>
      </c>
      <c r="C48" s="157">
        <v>3675</v>
      </c>
      <c r="D48" s="158">
        <v>634</v>
      </c>
      <c r="E48" s="168">
        <v>0.17251700680272108</v>
      </c>
      <c r="F48" s="165">
        <v>5.3578974055607201E-2</v>
      </c>
      <c r="G48" s="143">
        <v>7</v>
      </c>
      <c r="H48" s="143">
        <v>0</v>
      </c>
    </row>
    <row r="49" spans="1:8" ht="16.2" thickBot="1">
      <c r="A49" s="156" t="s">
        <v>136</v>
      </c>
      <c r="B49" s="156">
        <v>19931</v>
      </c>
      <c r="C49" s="157">
        <v>7492</v>
      </c>
      <c r="D49" s="158">
        <v>1282</v>
      </c>
      <c r="E49" s="168">
        <v>0.17111585691404163</v>
      </c>
      <c r="F49" s="165">
        <v>6.4321910591540812E-2</v>
      </c>
      <c r="G49" s="143">
        <v>7</v>
      </c>
      <c r="H49" s="143">
        <v>0</v>
      </c>
    </row>
    <row r="50" spans="1:8" ht="16.2" thickBot="1">
      <c r="A50" s="156" t="s">
        <v>92</v>
      </c>
      <c r="B50" s="156">
        <v>41127</v>
      </c>
      <c r="C50" s="157">
        <v>9362</v>
      </c>
      <c r="D50" s="158">
        <v>1553</v>
      </c>
      <c r="E50" s="168">
        <v>0.16588335825678274</v>
      </c>
      <c r="F50" s="165">
        <v>3.7761081527950005E-2</v>
      </c>
      <c r="G50" s="143">
        <v>7</v>
      </c>
      <c r="H50" s="143">
        <v>0</v>
      </c>
    </row>
    <row r="51" spans="1:8" ht="16.2" thickBot="1">
      <c r="A51" s="156" t="s">
        <v>93</v>
      </c>
      <c r="B51" s="156">
        <v>92514</v>
      </c>
      <c r="C51" s="157">
        <v>29268</v>
      </c>
      <c r="D51" s="158">
        <v>4854</v>
      </c>
      <c r="E51" s="168">
        <v>0.16584665846658467</v>
      </c>
      <c r="F51" s="165">
        <v>5.2467734613139631E-2</v>
      </c>
      <c r="G51" s="143">
        <v>7</v>
      </c>
      <c r="H51" s="143">
        <v>0</v>
      </c>
    </row>
    <row r="52" spans="1:8" ht="16.2" thickBot="1">
      <c r="A52" s="156" t="s">
        <v>132</v>
      </c>
      <c r="B52" s="156">
        <v>17300</v>
      </c>
      <c r="C52" s="157">
        <v>3207</v>
      </c>
      <c r="D52" s="158">
        <v>528</v>
      </c>
      <c r="E52" s="168">
        <v>0.1646398503274088</v>
      </c>
      <c r="F52" s="165">
        <v>3.0520231213872831E-2</v>
      </c>
      <c r="G52" s="143">
        <v>7</v>
      </c>
      <c r="H52" s="143">
        <v>0</v>
      </c>
    </row>
    <row r="53" spans="1:8" ht="16.2" thickBot="1">
      <c r="A53" s="156" t="s">
        <v>148</v>
      </c>
      <c r="B53" s="156">
        <v>149472</v>
      </c>
      <c r="C53" s="157">
        <v>27568</v>
      </c>
      <c r="D53" s="158">
        <v>4521</v>
      </c>
      <c r="E53" s="168">
        <v>0.16399448636099825</v>
      </c>
      <c r="F53" s="165">
        <v>3.0246467565831728E-2</v>
      </c>
      <c r="G53" s="143">
        <v>7</v>
      </c>
      <c r="H53" s="143">
        <v>0</v>
      </c>
    </row>
    <row r="54" spans="1:8" ht="16.2" thickBot="1">
      <c r="A54" s="156" t="s">
        <v>75</v>
      </c>
      <c r="B54" s="156">
        <v>6355</v>
      </c>
      <c r="C54" s="157">
        <v>1810</v>
      </c>
      <c r="D54" s="158">
        <v>295</v>
      </c>
      <c r="E54" s="168">
        <v>0.16298342541436464</v>
      </c>
      <c r="F54" s="165">
        <v>4.6420141620771044E-2</v>
      </c>
      <c r="G54" s="143">
        <v>7</v>
      </c>
      <c r="H54" s="143">
        <v>5</v>
      </c>
    </row>
    <row r="55" spans="1:8" ht="16.2" thickBot="1">
      <c r="A55" s="156" t="s">
        <v>65</v>
      </c>
      <c r="B55" s="156">
        <v>1687</v>
      </c>
      <c r="C55" s="157">
        <v>360</v>
      </c>
      <c r="D55" s="158">
        <v>58</v>
      </c>
      <c r="E55" s="168">
        <v>0.16111111111111112</v>
      </c>
      <c r="F55" s="165">
        <v>3.4380557202133968E-2</v>
      </c>
      <c r="G55" s="143">
        <v>7</v>
      </c>
      <c r="H55" s="143">
        <v>0</v>
      </c>
    </row>
    <row r="56" spans="1:8" ht="16.2" thickBot="1">
      <c r="A56" s="156" t="s">
        <v>104</v>
      </c>
      <c r="B56" s="156">
        <v>40397</v>
      </c>
      <c r="C56" s="157">
        <v>9921</v>
      </c>
      <c r="D56" s="158">
        <v>1590</v>
      </c>
      <c r="E56" s="168">
        <v>0.16026610220743875</v>
      </c>
      <c r="F56" s="165">
        <v>3.9359358368195659E-2</v>
      </c>
      <c r="G56" s="143">
        <v>7</v>
      </c>
      <c r="H56" s="143">
        <v>0</v>
      </c>
    </row>
    <row r="57" spans="1:8" ht="16.2" thickBot="1">
      <c r="A57" s="156" t="s">
        <v>61</v>
      </c>
      <c r="B57" s="156">
        <v>6565</v>
      </c>
      <c r="C57" s="157">
        <v>1963</v>
      </c>
      <c r="D57" s="158">
        <v>314</v>
      </c>
      <c r="E57" s="168">
        <v>0.1599592460519613</v>
      </c>
      <c r="F57" s="165">
        <v>4.7829398324447832E-2</v>
      </c>
      <c r="G57" s="143">
        <v>7</v>
      </c>
      <c r="H57" s="143">
        <v>0</v>
      </c>
    </row>
    <row r="58" spans="1:8" ht="16.2" thickBot="1">
      <c r="A58" s="156" t="s">
        <v>62</v>
      </c>
      <c r="B58" s="156">
        <v>6412</v>
      </c>
      <c r="C58" s="157">
        <v>1576</v>
      </c>
      <c r="D58" s="158">
        <v>252</v>
      </c>
      <c r="E58" s="168">
        <v>0.15989847715736041</v>
      </c>
      <c r="F58" s="165">
        <v>3.9301310043668124E-2</v>
      </c>
      <c r="G58" s="143">
        <v>7</v>
      </c>
      <c r="H58" s="143">
        <v>0</v>
      </c>
    </row>
    <row r="59" spans="1:8" ht="16.2" thickBot="1">
      <c r="A59" s="156" t="s">
        <v>88</v>
      </c>
      <c r="B59" s="156">
        <v>9284</v>
      </c>
      <c r="C59" s="157">
        <v>2680</v>
      </c>
      <c r="D59" s="158">
        <v>426</v>
      </c>
      <c r="E59" s="168">
        <v>0.15895522388059702</v>
      </c>
      <c r="F59" s="165">
        <v>4.5885394226626457E-2</v>
      </c>
      <c r="G59" s="143">
        <v>7</v>
      </c>
      <c r="H59" s="143">
        <v>0</v>
      </c>
    </row>
    <row r="60" spans="1:8" ht="16.2" thickBot="1">
      <c r="A60" s="156" t="s">
        <v>79</v>
      </c>
      <c r="B60" s="156">
        <v>9278</v>
      </c>
      <c r="C60" s="157">
        <v>2186</v>
      </c>
      <c r="D60" s="158">
        <v>342</v>
      </c>
      <c r="E60" s="168">
        <v>0.15645013723696249</v>
      </c>
      <c r="F60" s="165">
        <v>3.6861392541496014E-2</v>
      </c>
      <c r="G60" s="143">
        <v>7</v>
      </c>
      <c r="H60" s="143">
        <v>0</v>
      </c>
    </row>
    <row r="61" spans="1:8" ht="16.2" thickBot="1">
      <c r="A61" s="156" t="s">
        <v>138</v>
      </c>
      <c r="B61" s="156">
        <v>5317</v>
      </c>
      <c r="C61" s="157">
        <v>925</v>
      </c>
      <c r="D61" s="158">
        <v>143</v>
      </c>
      <c r="E61" s="168">
        <v>0.1545945945945946</v>
      </c>
      <c r="F61" s="165">
        <v>2.6894865525672371E-2</v>
      </c>
      <c r="G61" s="143">
        <v>7</v>
      </c>
      <c r="H61" s="143">
        <v>5</v>
      </c>
    </row>
    <row r="62" spans="1:8" ht="16.2" thickBot="1">
      <c r="A62" s="156" t="s">
        <v>101</v>
      </c>
      <c r="B62" s="156">
        <v>11545</v>
      </c>
      <c r="C62" s="157">
        <v>3461</v>
      </c>
      <c r="D62" s="158">
        <v>535</v>
      </c>
      <c r="E62" s="168">
        <v>0.15457960127130888</v>
      </c>
      <c r="F62" s="165">
        <v>4.634040710264184E-2</v>
      </c>
      <c r="G62" s="143">
        <v>7</v>
      </c>
      <c r="H62" s="143">
        <v>0</v>
      </c>
    </row>
    <row r="63" spans="1:8" ht="16.2" thickBot="1">
      <c r="A63" s="156" t="s">
        <v>71</v>
      </c>
      <c r="B63" s="156">
        <v>9349</v>
      </c>
      <c r="C63" s="157">
        <v>2754</v>
      </c>
      <c r="D63" s="158">
        <v>425</v>
      </c>
      <c r="E63" s="168">
        <v>0.15432098765432098</v>
      </c>
      <c r="F63" s="165">
        <v>4.5459407423253821E-2</v>
      </c>
      <c r="G63" s="143">
        <v>7</v>
      </c>
      <c r="H63" s="143">
        <v>0</v>
      </c>
    </row>
    <row r="64" spans="1:8" ht="16.2" thickBot="1">
      <c r="A64" s="156" t="s">
        <v>129</v>
      </c>
      <c r="B64" s="156">
        <v>16358</v>
      </c>
      <c r="C64" s="157">
        <v>5904</v>
      </c>
      <c r="D64" s="158">
        <v>897</v>
      </c>
      <c r="E64" s="168">
        <v>0.15193089430894308</v>
      </c>
      <c r="F64" s="165">
        <v>5.4835554468761462E-2</v>
      </c>
      <c r="G64" s="143">
        <v>7</v>
      </c>
      <c r="H64" s="143">
        <v>0</v>
      </c>
    </row>
    <row r="65" spans="1:8" ht="16.2" thickBot="1">
      <c r="A65" s="156" t="s">
        <v>210</v>
      </c>
      <c r="B65" s="156">
        <v>7252</v>
      </c>
      <c r="C65" s="157">
        <v>1384</v>
      </c>
      <c r="D65" s="158">
        <v>210</v>
      </c>
      <c r="E65" s="168">
        <v>0.15173410404624277</v>
      </c>
      <c r="F65" s="165">
        <v>2.8957528957528959E-2</v>
      </c>
      <c r="G65" s="143">
        <v>7</v>
      </c>
      <c r="H65" s="143">
        <v>0</v>
      </c>
    </row>
    <row r="66" spans="1:8" ht="16.2" thickBot="1">
      <c r="A66" s="156" t="s">
        <v>45</v>
      </c>
      <c r="B66" s="156">
        <v>3800</v>
      </c>
      <c r="C66" s="157">
        <v>1155</v>
      </c>
      <c r="D66" s="158">
        <v>175</v>
      </c>
      <c r="E66" s="168">
        <v>0.15151515151515152</v>
      </c>
      <c r="F66" s="165">
        <v>4.6052631578947366E-2</v>
      </c>
      <c r="G66" s="143">
        <v>7</v>
      </c>
      <c r="H66" s="143">
        <v>0</v>
      </c>
    </row>
    <row r="67" spans="1:8" ht="16.2" thickBot="1">
      <c r="A67" s="156" t="s">
        <v>51</v>
      </c>
      <c r="B67" s="156">
        <v>3808</v>
      </c>
      <c r="C67" s="157">
        <v>1012</v>
      </c>
      <c r="D67" s="158">
        <v>153</v>
      </c>
      <c r="E67" s="168">
        <v>0.15118577075098813</v>
      </c>
      <c r="F67" s="165">
        <v>4.0178571428571432E-2</v>
      </c>
      <c r="G67" s="143">
        <v>7</v>
      </c>
      <c r="H67" s="143">
        <v>5</v>
      </c>
    </row>
    <row r="68" spans="1:8" ht="16.2" thickBot="1">
      <c r="A68" s="156" t="s">
        <v>118</v>
      </c>
      <c r="B68" s="156">
        <v>12689</v>
      </c>
      <c r="C68" s="157">
        <v>2118</v>
      </c>
      <c r="D68" s="158">
        <v>318</v>
      </c>
      <c r="E68" s="168">
        <v>0.1501416430594901</v>
      </c>
      <c r="F68" s="165">
        <v>2.5061076522972653E-2</v>
      </c>
      <c r="G68" s="143">
        <v>7</v>
      </c>
      <c r="H68" s="143">
        <v>5</v>
      </c>
    </row>
    <row r="69" spans="1:8" ht="16.2" thickBot="1">
      <c r="A69" s="159" t="s">
        <v>77</v>
      </c>
      <c r="B69" s="159">
        <v>15061</v>
      </c>
      <c r="C69" s="160">
        <v>7184</v>
      </c>
      <c r="D69" s="163">
        <v>1077</v>
      </c>
      <c r="E69" s="169">
        <v>0.14991648106904232</v>
      </c>
      <c r="F69" s="166">
        <v>7.15091959365248E-2</v>
      </c>
      <c r="G69" s="146">
        <v>5</v>
      </c>
      <c r="H69" s="146">
        <v>0</v>
      </c>
    </row>
    <row r="70" spans="1:8" ht="16.2" thickBot="1">
      <c r="A70" s="159" t="s">
        <v>80</v>
      </c>
      <c r="B70" s="159">
        <v>11537</v>
      </c>
      <c r="C70" s="160">
        <v>4070</v>
      </c>
      <c r="D70" s="163">
        <v>610</v>
      </c>
      <c r="E70" s="169">
        <v>0.14987714987714987</v>
      </c>
      <c r="F70" s="166">
        <v>5.2873363959434865E-2</v>
      </c>
      <c r="G70" s="146">
        <v>5</v>
      </c>
      <c r="H70" s="146">
        <v>0</v>
      </c>
    </row>
    <row r="71" spans="1:8" ht="16.2" thickBot="1">
      <c r="A71" s="159" t="s">
        <v>121</v>
      </c>
      <c r="B71" s="159">
        <v>5573</v>
      </c>
      <c r="C71" s="160">
        <v>1674</v>
      </c>
      <c r="D71" s="163">
        <v>250</v>
      </c>
      <c r="E71" s="169">
        <v>0.14934289127837516</v>
      </c>
      <c r="F71" s="166">
        <v>4.4859142293199351E-2</v>
      </c>
      <c r="G71" s="146">
        <v>5</v>
      </c>
      <c r="H71" s="146">
        <v>5</v>
      </c>
    </row>
    <row r="72" spans="1:8" ht="16.2" thickBot="1">
      <c r="A72" s="159" t="s">
        <v>117</v>
      </c>
      <c r="B72" s="159">
        <v>32487</v>
      </c>
      <c r="C72" s="160">
        <v>8215</v>
      </c>
      <c r="D72" s="163">
        <v>1224</v>
      </c>
      <c r="E72" s="169">
        <v>0.14899573950091297</v>
      </c>
      <c r="F72" s="166">
        <v>3.7676609105180531E-2</v>
      </c>
      <c r="G72" s="146">
        <v>5</v>
      </c>
      <c r="H72" s="146">
        <v>0</v>
      </c>
    </row>
    <row r="73" spans="1:8" ht="16.2" thickBot="1">
      <c r="A73" s="159" t="s">
        <v>94</v>
      </c>
      <c r="B73" s="159">
        <v>7639</v>
      </c>
      <c r="C73" s="160">
        <v>1437</v>
      </c>
      <c r="D73" s="163">
        <v>214</v>
      </c>
      <c r="E73" s="169">
        <v>0.14892136395267919</v>
      </c>
      <c r="F73" s="166">
        <v>2.8014137976174892E-2</v>
      </c>
      <c r="G73" s="146">
        <v>5</v>
      </c>
      <c r="H73" s="146">
        <v>5</v>
      </c>
    </row>
    <row r="74" spans="1:8" ht="16.2" thickBot="1">
      <c r="A74" s="159" t="s">
        <v>98</v>
      </c>
      <c r="B74" s="159">
        <v>84978</v>
      </c>
      <c r="C74" s="160">
        <v>17393</v>
      </c>
      <c r="D74" s="163">
        <v>2590</v>
      </c>
      <c r="E74" s="169">
        <v>0.14891048122808026</v>
      </c>
      <c r="F74" s="166">
        <v>3.0478476782225986E-2</v>
      </c>
      <c r="G74" s="146">
        <v>5</v>
      </c>
      <c r="H74" s="146">
        <v>0</v>
      </c>
    </row>
    <row r="75" spans="1:8" ht="16.2" thickBot="1">
      <c r="A75" s="159" t="s">
        <v>67</v>
      </c>
      <c r="B75" s="159">
        <v>4102</v>
      </c>
      <c r="C75" s="160">
        <v>1101</v>
      </c>
      <c r="D75" s="163">
        <v>162</v>
      </c>
      <c r="E75" s="169">
        <v>0.14713896457765668</v>
      </c>
      <c r="F75" s="166">
        <v>3.9492930277913216E-2</v>
      </c>
      <c r="G75" s="146">
        <v>5</v>
      </c>
      <c r="H75" s="146">
        <v>5</v>
      </c>
    </row>
    <row r="76" spans="1:8" ht="16.2" thickBot="1">
      <c r="A76" s="159" t="s">
        <v>96</v>
      </c>
      <c r="B76" s="159">
        <v>39918</v>
      </c>
      <c r="C76" s="160">
        <v>13110</v>
      </c>
      <c r="D76" s="163">
        <v>1895</v>
      </c>
      <c r="E76" s="169">
        <v>0.14454614797864226</v>
      </c>
      <c r="F76" s="166">
        <v>4.7472318252417454E-2</v>
      </c>
      <c r="G76" s="146">
        <v>5</v>
      </c>
      <c r="H76" s="146">
        <v>0</v>
      </c>
    </row>
    <row r="77" spans="1:8" ht="16.2" thickBot="1">
      <c r="A77" s="159" t="s">
        <v>86</v>
      </c>
      <c r="B77" s="159">
        <v>22123</v>
      </c>
      <c r="C77" s="160">
        <v>6125</v>
      </c>
      <c r="D77" s="163">
        <v>882</v>
      </c>
      <c r="E77" s="169">
        <v>0.14399999999999999</v>
      </c>
      <c r="F77" s="166">
        <v>3.9868010667630974E-2</v>
      </c>
      <c r="G77" s="146">
        <v>5</v>
      </c>
      <c r="H77" s="146">
        <v>0</v>
      </c>
    </row>
    <row r="78" spans="1:8" ht="16.2" thickBot="1">
      <c r="A78" s="159" t="s">
        <v>49</v>
      </c>
      <c r="B78" s="159">
        <v>6653</v>
      </c>
      <c r="C78" s="160">
        <v>1900</v>
      </c>
      <c r="D78" s="163">
        <v>263</v>
      </c>
      <c r="E78" s="169">
        <v>0.13842105263157894</v>
      </c>
      <c r="F78" s="166">
        <v>3.9531038629189837E-2</v>
      </c>
      <c r="G78" s="146">
        <v>5</v>
      </c>
      <c r="H78" s="146">
        <v>0</v>
      </c>
    </row>
    <row r="79" spans="1:8" ht="16.2" thickBot="1">
      <c r="A79" s="159" t="s">
        <v>70</v>
      </c>
      <c r="B79" s="159">
        <v>5002</v>
      </c>
      <c r="C79" s="160">
        <v>1207</v>
      </c>
      <c r="D79" s="163">
        <v>165</v>
      </c>
      <c r="E79" s="169">
        <v>0.13670256835128416</v>
      </c>
      <c r="F79" s="166">
        <v>3.2986805277888845E-2</v>
      </c>
      <c r="G79" s="146">
        <v>5</v>
      </c>
      <c r="H79" s="146">
        <v>0</v>
      </c>
    </row>
    <row r="80" spans="1:8" ht="16.2" thickBot="1">
      <c r="A80" s="159" t="s">
        <v>56</v>
      </c>
      <c r="B80" s="159">
        <v>2723</v>
      </c>
      <c r="C80" s="160">
        <v>619</v>
      </c>
      <c r="D80" s="163">
        <v>83</v>
      </c>
      <c r="E80" s="169">
        <v>0.13408723747980614</v>
      </c>
      <c r="F80" s="166">
        <v>3.048108703635696E-2</v>
      </c>
      <c r="G80" s="146">
        <v>5</v>
      </c>
      <c r="H80" s="146">
        <v>0</v>
      </c>
    </row>
    <row r="81" spans="1:8" ht="16.2" thickBot="1">
      <c r="A81" s="159" t="s">
        <v>38</v>
      </c>
      <c r="B81" s="159">
        <v>2633</v>
      </c>
      <c r="C81" s="160">
        <v>630</v>
      </c>
      <c r="D81" s="163">
        <v>84</v>
      </c>
      <c r="E81" s="169">
        <v>0.13333333333333333</v>
      </c>
      <c r="F81" s="166">
        <v>3.190277250284846E-2</v>
      </c>
      <c r="G81" s="146">
        <v>5</v>
      </c>
      <c r="H81" s="146">
        <v>0</v>
      </c>
    </row>
    <row r="82" spans="1:8" ht="16.2" thickBot="1">
      <c r="A82" s="159" t="s">
        <v>134</v>
      </c>
      <c r="B82" s="159">
        <v>14413</v>
      </c>
      <c r="C82" s="160">
        <v>4618</v>
      </c>
      <c r="D82" s="163">
        <v>609</v>
      </c>
      <c r="E82" s="169">
        <v>0.13187527067994803</v>
      </c>
      <c r="F82" s="166">
        <v>4.2253521126760563E-2</v>
      </c>
      <c r="G82" s="146">
        <v>5</v>
      </c>
      <c r="H82" s="146">
        <v>0</v>
      </c>
    </row>
    <row r="83" spans="1:8" ht="16.2" thickBot="1">
      <c r="A83" s="159" t="s">
        <v>50</v>
      </c>
      <c r="B83" s="159">
        <v>3002</v>
      </c>
      <c r="C83" s="160">
        <v>600</v>
      </c>
      <c r="D83" s="163">
        <v>79</v>
      </c>
      <c r="E83" s="169">
        <v>0.13166666666666665</v>
      </c>
      <c r="F83" s="166">
        <v>2.6315789473684209E-2</v>
      </c>
      <c r="G83" s="146">
        <v>5</v>
      </c>
      <c r="H83" s="146">
        <v>5</v>
      </c>
    </row>
    <row r="84" spans="1:8" ht="16.2" thickBot="1">
      <c r="A84" s="159" t="s">
        <v>55</v>
      </c>
      <c r="B84" s="159">
        <v>5907</v>
      </c>
      <c r="C84" s="160">
        <v>1967</v>
      </c>
      <c r="D84" s="163">
        <v>258</v>
      </c>
      <c r="E84" s="169">
        <v>0.13116420945602442</v>
      </c>
      <c r="F84" s="166">
        <v>4.3676993397663788E-2</v>
      </c>
      <c r="G84" s="146">
        <v>5</v>
      </c>
      <c r="H84" s="146">
        <v>0</v>
      </c>
    </row>
    <row r="85" spans="1:8" ht="16.2" thickBot="1">
      <c r="A85" s="159" t="s">
        <v>73</v>
      </c>
      <c r="B85" s="159">
        <v>13697</v>
      </c>
      <c r="C85" s="160">
        <v>2984</v>
      </c>
      <c r="D85" s="163">
        <v>383</v>
      </c>
      <c r="E85" s="169">
        <v>0.12835120643431636</v>
      </c>
      <c r="F85" s="166">
        <v>2.7962327516974521E-2</v>
      </c>
      <c r="G85" s="146">
        <v>5</v>
      </c>
      <c r="H85" s="146">
        <v>0</v>
      </c>
    </row>
    <row r="86" spans="1:8" ht="16.2" thickBot="1">
      <c r="A86" s="159" t="s">
        <v>44</v>
      </c>
      <c r="B86" s="159">
        <v>3597</v>
      </c>
      <c r="C86" s="160">
        <v>846</v>
      </c>
      <c r="D86" s="163">
        <v>106</v>
      </c>
      <c r="E86" s="169">
        <v>0.12529550827423167</v>
      </c>
      <c r="F86" s="166">
        <v>2.9469001946066165E-2</v>
      </c>
      <c r="G86" s="146">
        <v>5</v>
      </c>
      <c r="H86" s="146">
        <v>0</v>
      </c>
    </row>
    <row r="87" spans="1:8" ht="16.2" thickBot="1">
      <c r="A87" s="159" t="s">
        <v>58</v>
      </c>
      <c r="B87" s="159">
        <v>14849</v>
      </c>
      <c r="C87" s="160">
        <v>4263</v>
      </c>
      <c r="D87" s="163">
        <v>526</v>
      </c>
      <c r="E87" s="169">
        <v>0.12338728594886231</v>
      </c>
      <c r="F87" s="166">
        <v>3.5423260825644821E-2</v>
      </c>
      <c r="G87" s="146">
        <v>5</v>
      </c>
      <c r="H87" s="146">
        <v>0</v>
      </c>
    </row>
    <row r="88" spans="1:8" ht="16.2" thickBot="1">
      <c r="A88" s="159" t="s">
        <v>63</v>
      </c>
      <c r="B88" s="159">
        <v>5908</v>
      </c>
      <c r="C88" s="160">
        <v>1517</v>
      </c>
      <c r="D88" s="163">
        <v>187</v>
      </c>
      <c r="E88" s="169">
        <v>0.12326961107448912</v>
      </c>
      <c r="F88" s="166">
        <v>3.1651997291807718E-2</v>
      </c>
      <c r="G88" s="146">
        <v>5</v>
      </c>
      <c r="H88" s="146">
        <v>0</v>
      </c>
    </row>
    <row r="89" spans="1:8" ht="16.2" thickBot="1">
      <c r="A89" s="159" t="s">
        <v>74</v>
      </c>
      <c r="B89" s="159">
        <v>3703</v>
      </c>
      <c r="C89" s="160">
        <v>886</v>
      </c>
      <c r="D89" s="163">
        <v>108</v>
      </c>
      <c r="E89" s="169">
        <v>0.12189616252821671</v>
      </c>
      <c r="F89" s="166">
        <v>2.9165541452876045E-2</v>
      </c>
      <c r="G89" s="146">
        <v>5</v>
      </c>
      <c r="H89" s="146">
        <v>0</v>
      </c>
    </row>
    <row r="90" spans="1:8" ht="16.2" thickBot="1">
      <c r="A90" s="159" t="s">
        <v>64</v>
      </c>
      <c r="B90" s="159">
        <v>30291</v>
      </c>
      <c r="C90" s="160">
        <v>9960</v>
      </c>
      <c r="D90" s="163">
        <v>1200</v>
      </c>
      <c r="E90" s="169">
        <v>0.12048192771084337</v>
      </c>
      <c r="F90" s="166">
        <v>3.9615727443795185E-2</v>
      </c>
      <c r="G90" s="146">
        <v>5</v>
      </c>
      <c r="H90" s="146">
        <v>0</v>
      </c>
    </row>
    <row r="91" spans="1:8" ht="16.2" thickBot="1">
      <c r="A91" s="159" t="s">
        <v>82</v>
      </c>
      <c r="B91" s="159">
        <v>5450</v>
      </c>
      <c r="C91" s="160">
        <v>1279</v>
      </c>
      <c r="D91" s="163">
        <v>152</v>
      </c>
      <c r="E91" s="169">
        <v>0.11884284597341674</v>
      </c>
      <c r="F91" s="166">
        <v>2.7889908256880733E-2</v>
      </c>
      <c r="G91" s="146">
        <v>5</v>
      </c>
      <c r="H91" s="146">
        <v>0</v>
      </c>
    </row>
    <row r="92" spans="1:8" ht="16.2" thickBot="1">
      <c r="A92" s="159" t="s">
        <v>39</v>
      </c>
      <c r="B92" s="159">
        <v>1333</v>
      </c>
      <c r="C92" s="160">
        <v>284</v>
      </c>
      <c r="D92" s="163">
        <v>33</v>
      </c>
      <c r="E92" s="169">
        <v>0.11619718309859155</v>
      </c>
      <c r="F92" s="166">
        <v>2.4756189047261814E-2</v>
      </c>
      <c r="G92" s="146">
        <v>5</v>
      </c>
      <c r="H92" s="146">
        <v>0</v>
      </c>
    </row>
    <row r="93" spans="1:8" ht="16.2" thickBot="1">
      <c r="A93" s="159" t="s">
        <v>41</v>
      </c>
      <c r="B93" s="159">
        <v>808</v>
      </c>
      <c r="C93" s="160">
        <v>149</v>
      </c>
      <c r="D93" s="163">
        <v>17</v>
      </c>
      <c r="E93" s="169">
        <v>0.11409395973154363</v>
      </c>
      <c r="F93" s="166">
        <v>2.1039603960396041E-2</v>
      </c>
      <c r="G93" s="146">
        <v>5</v>
      </c>
      <c r="H93" s="146">
        <v>0</v>
      </c>
    </row>
    <row r="94" spans="1:8" ht="16.2" thickBot="1">
      <c r="A94" s="159" t="s">
        <v>76</v>
      </c>
      <c r="B94" s="159">
        <v>2580</v>
      </c>
      <c r="C94" s="160">
        <v>464</v>
      </c>
      <c r="D94" s="163">
        <v>52</v>
      </c>
      <c r="E94" s="169">
        <v>0.11206896551724138</v>
      </c>
      <c r="F94" s="166">
        <v>2.0155038759689922E-2</v>
      </c>
      <c r="G94" s="146">
        <v>5</v>
      </c>
      <c r="H94" s="146">
        <v>5</v>
      </c>
    </row>
    <row r="95" spans="1:8" ht="16.2" thickBot="1">
      <c r="A95" s="159" t="s">
        <v>68</v>
      </c>
      <c r="B95" s="159">
        <v>3900</v>
      </c>
      <c r="C95" s="160">
        <v>1278</v>
      </c>
      <c r="D95" s="163">
        <v>141</v>
      </c>
      <c r="E95" s="169">
        <v>0.11032863849765258</v>
      </c>
      <c r="F95" s="166">
        <v>3.6153846153846154E-2</v>
      </c>
      <c r="G95" s="146">
        <v>5</v>
      </c>
      <c r="H95" s="146">
        <v>0</v>
      </c>
    </row>
    <row r="96" spans="1:8" ht="16.2" thickBot="1">
      <c r="A96" s="159" t="s">
        <v>83</v>
      </c>
      <c r="B96" s="159">
        <v>8100</v>
      </c>
      <c r="C96" s="160">
        <v>1795</v>
      </c>
      <c r="D96" s="163">
        <v>196</v>
      </c>
      <c r="E96" s="169">
        <v>0.10919220055710306</v>
      </c>
      <c r="F96" s="166">
        <v>2.4197530864197531E-2</v>
      </c>
      <c r="G96" s="146">
        <v>5</v>
      </c>
      <c r="H96" s="146">
        <v>0</v>
      </c>
    </row>
    <row r="97" spans="1:8" ht="16.2" thickBot="1">
      <c r="A97" s="159" t="s">
        <v>57</v>
      </c>
      <c r="B97" s="159">
        <v>5273</v>
      </c>
      <c r="C97" s="160">
        <v>853</v>
      </c>
      <c r="D97" s="163">
        <v>93</v>
      </c>
      <c r="E97" s="169">
        <v>0.10902696365767878</v>
      </c>
      <c r="F97" s="166">
        <v>1.7637018774890954E-2</v>
      </c>
      <c r="G97" s="146">
        <v>5</v>
      </c>
      <c r="H97" s="146">
        <v>5</v>
      </c>
    </row>
    <row r="98" spans="1:8" ht="16.2" thickBot="1">
      <c r="A98" s="159" t="s">
        <v>42</v>
      </c>
      <c r="B98" s="159">
        <v>2549</v>
      </c>
      <c r="C98" s="160">
        <v>787</v>
      </c>
      <c r="D98" s="163">
        <v>83</v>
      </c>
      <c r="E98" s="169">
        <v>0.10546378653113088</v>
      </c>
      <c r="F98" s="166">
        <v>3.2561788936837976E-2</v>
      </c>
      <c r="G98" s="146">
        <v>5</v>
      </c>
      <c r="H98" s="146">
        <v>0</v>
      </c>
    </row>
    <row r="99" spans="1:8" ht="16.2" thickBot="1">
      <c r="A99" s="159" t="s">
        <v>47</v>
      </c>
      <c r="B99" s="159">
        <v>1440</v>
      </c>
      <c r="C99" s="160">
        <v>440</v>
      </c>
      <c r="D99" s="163">
        <v>45</v>
      </c>
      <c r="E99" s="169">
        <v>0.10227272727272728</v>
      </c>
      <c r="F99" s="166">
        <v>3.125E-2</v>
      </c>
      <c r="G99" s="146">
        <v>5</v>
      </c>
      <c r="H99" s="146">
        <v>0</v>
      </c>
    </row>
    <row r="100" spans="1:8" ht="16.2" thickBot="1">
      <c r="A100" s="159" t="s">
        <v>81</v>
      </c>
      <c r="B100" s="159">
        <v>16233</v>
      </c>
      <c r="C100" s="160">
        <v>4129</v>
      </c>
      <c r="D100" s="163">
        <v>419</v>
      </c>
      <c r="E100" s="169">
        <v>0.10147735529183821</v>
      </c>
      <c r="F100" s="166">
        <v>2.5811618308384156E-2</v>
      </c>
      <c r="G100" s="146">
        <v>5</v>
      </c>
      <c r="H100" s="146">
        <v>0</v>
      </c>
    </row>
    <row r="101" spans="1:8" ht="16.2" thickBot="1">
      <c r="A101" s="159" t="s">
        <v>109</v>
      </c>
      <c r="B101" s="159">
        <v>4995</v>
      </c>
      <c r="C101" s="160">
        <v>1365</v>
      </c>
      <c r="D101" s="163">
        <v>138</v>
      </c>
      <c r="E101" s="169">
        <v>0.1010989010989011</v>
      </c>
      <c r="F101" s="166">
        <v>2.7627627627627629E-2</v>
      </c>
      <c r="G101" s="146">
        <v>5</v>
      </c>
      <c r="H101" s="146">
        <v>0</v>
      </c>
    </row>
    <row r="102" spans="1:8" ht="16.2" thickBot="1">
      <c r="A102" s="161" t="s">
        <v>54</v>
      </c>
      <c r="B102" s="161">
        <v>1400</v>
      </c>
      <c r="C102" s="162">
        <v>210</v>
      </c>
      <c r="D102" s="164">
        <v>21</v>
      </c>
      <c r="E102" s="170">
        <v>0.1</v>
      </c>
      <c r="F102" s="167">
        <v>1.4999999999999999E-2</v>
      </c>
      <c r="G102" s="145">
        <v>0</v>
      </c>
      <c r="H102" s="145">
        <v>0</v>
      </c>
    </row>
    <row r="103" spans="1:8" ht="16.2" thickBot="1">
      <c r="A103" s="161" t="s">
        <v>59</v>
      </c>
      <c r="B103" s="161">
        <v>6799</v>
      </c>
      <c r="C103" s="162">
        <v>1459</v>
      </c>
      <c r="D103" s="164">
        <v>144</v>
      </c>
      <c r="E103" s="170">
        <v>9.8697738176833444E-2</v>
      </c>
      <c r="F103" s="167">
        <v>2.1179585233122519E-2</v>
      </c>
      <c r="G103" s="145">
        <v>0</v>
      </c>
      <c r="H103" s="145">
        <v>5</v>
      </c>
    </row>
    <row r="104" spans="1:8" ht="16.2" thickBot="1">
      <c r="A104" s="161" t="s">
        <v>69</v>
      </c>
      <c r="B104" s="161">
        <v>3731</v>
      </c>
      <c r="C104" s="162">
        <v>929</v>
      </c>
      <c r="D104" s="164">
        <v>91</v>
      </c>
      <c r="E104" s="170">
        <v>9.7954790096878366E-2</v>
      </c>
      <c r="F104" s="167">
        <v>2.4390243902439025E-2</v>
      </c>
      <c r="G104" s="145">
        <v>0</v>
      </c>
      <c r="H104" s="145">
        <v>0</v>
      </c>
    </row>
    <row r="105" spans="1:8" ht="16.2" thickBot="1">
      <c r="A105" s="161" t="s">
        <v>48</v>
      </c>
      <c r="B105" s="161">
        <v>2010</v>
      </c>
      <c r="C105" s="162">
        <v>471</v>
      </c>
      <c r="D105" s="164">
        <v>45</v>
      </c>
      <c r="E105" s="170">
        <v>9.5541401273885357E-2</v>
      </c>
      <c r="F105" s="167">
        <v>2.2388059701492536E-2</v>
      </c>
      <c r="G105" s="145">
        <v>0</v>
      </c>
      <c r="H105" s="145">
        <v>0</v>
      </c>
    </row>
    <row r="106" spans="1:8" ht="16.2" thickBot="1">
      <c r="A106" s="161" t="s">
        <v>108</v>
      </c>
      <c r="B106" s="161">
        <v>8235</v>
      </c>
      <c r="C106" s="162">
        <v>2406</v>
      </c>
      <c r="D106" s="164">
        <v>227</v>
      </c>
      <c r="E106" s="170">
        <v>9.4347464671654196E-2</v>
      </c>
      <c r="F106" s="167">
        <v>2.7565270188221008E-2</v>
      </c>
      <c r="G106" s="145">
        <v>0</v>
      </c>
      <c r="H106" s="145">
        <v>0</v>
      </c>
    </row>
    <row r="107" spans="1:8" ht="16.2" thickBot="1">
      <c r="A107" s="161" t="s">
        <v>53</v>
      </c>
      <c r="B107" s="161">
        <v>8393</v>
      </c>
      <c r="C107" s="162">
        <v>2678</v>
      </c>
      <c r="D107" s="164">
        <v>248</v>
      </c>
      <c r="E107" s="170">
        <v>9.2606422703510077E-2</v>
      </c>
      <c r="F107" s="167">
        <v>2.9548433218157987E-2</v>
      </c>
      <c r="G107" s="145">
        <v>0</v>
      </c>
      <c r="H107" s="145">
        <v>5</v>
      </c>
    </row>
    <row r="108" spans="1:8" ht="16.2" thickBot="1">
      <c r="A108" s="161" t="s">
        <v>149</v>
      </c>
      <c r="B108" s="161">
        <v>4120</v>
      </c>
      <c r="C108" s="162">
        <v>806</v>
      </c>
      <c r="D108" s="164">
        <v>66</v>
      </c>
      <c r="E108" s="170">
        <v>8.1885856079404462E-2</v>
      </c>
      <c r="F108" s="167">
        <v>1.6019417475728156E-2</v>
      </c>
      <c r="G108" s="145">
        <v>0</v>
      </c>
      <c r="H108" s="145">
        <v>0</v>
      </c>
    </row>
    <row r="109" spans="1:8" ht="16.2" thickBot="1">
      <c r="A109" s="161" t="s">
        <v>46</v>
      </c>
      <c r="B109" s="161">
        <v>3063</v>
      </c>
      <c r="C109" s="162">
        <v>770</v>
      </c>
      <c r="D109" s="164">
        <v>62</v>
      </c>
      <c r="E109" s="170">
        <v>8.0519480519480519E-2</v>
      </c>
      <c r="F109" s="167">
        <v>2.0241593209271956E-2</v>
      </c>
      <c r="G109" s="145">
        <v>0</v>
      </c>
      <c r="H109" s="145">
        <v>0</v>
      </c>
    </row>
    <row r="110" spans="1:8" ht="16.2" thickBot="1">
      <c r="A110" s="161" t="s">
        <v>72</v>
      </c>
      <c r="B110" s="161">
        <v>7577</v>
      </c>
      <c r="C110" s="162">
        <v>2002</v>
      </c>
      <c r="D110" s="164">
        <v>158</v>
      </c>
      <c r="E110" s="170">
        <v>7.8921078921078927E-2</v>
      </c>
      <c r="F110" s="167">
        <v>2.0852580176850998E-2</v>
      </c>
      <c r="G110" s="145">
        <v>0</v>
      </c>
      <c r="H110" s="145">
        <v>0</v>
      </c>
    </row>
    <row r="111" spans="1:8" ht="16.2" thickBot="1">
      <c r="A111" s="161" t="s">
        <v>128</v>
      </c>
      <c r="B111" s="161">
        <v>4082</v>
      </c>
      <c r="C111" s="162">
        <v>839</v>
      </c>
      <c r="D111" s="164">
        <v>65</v>
      </c>
      <c r="E111" s="170">
        <v>7.7473182359952319E-2</v>
      </c>
      <c r="F111" s="167">
        <v>1.5923566878980892E-2</v>
      </c>
      <c r="G111" s="145">
        <v>0</v>
      </c>
      <c r="H111" s="145">
        <v>0</v>
      </c>
    </row>
    <row r="112" spans="1:8" ht="16.2" thickBot="1">
      <c r="A112" s="161" t="s">
        <v>90</v>
      </c>
      <c r="B112" s="161">
        <v>3028</v>
      </c>
      <c r="C112" s="162">
        <v>789</v>
      </c>
      <c r="D112" s="164">
        <v>59</v>
      </c>
      <c r="E112" s="170">
        <v>7.477820025348543E-2</v>
      </c>
      <c r="F112" s="167">
        <v>1.9484808454425365E-2</v>
      </c>
      <c r="G112" s="145">
        <v>0</v>
      </c>
      <c r="H112" s="145">
        <v>0</v>
      </c>
    </row>
    <row r="113" spans="1:8" ht="16.2" thickBot="1">
      <c r="A113" s="161" t="s">
        <v>40</v>
      </c>
      <c r="B113" s="161">
        <v>2495</v>
      </c>
      <c r="C113" s="162">
        <v>598</v>
      </c>
      <c r="D113" s="164">
        <v>44</v>
      </c>
      <c r="E113" s="170">
        <v>7.3578595317725759E-2</v>
      </c>
      <c r="F113" s="167">
        <v>1.7635270541082163E-2</v>
      </c>
      <c r="G113" s="145">
        <v>0</v>
      </c>
      <c r="H113" s="145">
        <v>0</v>
      </c>
    </row>
    <row r="114" spans="1:8" ht="16.2" thickBot="1">
      <c r="A114" s="161" t="s">
        <v>91</v>
      </c>
      <c r="B114" s="161">
        <v>10452</v>
      </c>
      <c r="C114" s="162">
        <v>2771</v>
      </c>
      <c r="D114" s="164">
        <v>192</v>
      </c>
      <c r="E114" s="170">
        <v>6.9289065319379284E-2</v>
      </c>
      <c r="F114" s="167">
        <v>1.8369690011481057E-2</v>
      </c>
      <c r="G114" s="145">
        <v>0</v>
      </c>
      <c r="H114" s="145">
        <v>0</v>
      </c>
    </row>
    <row r="115" spans="1:8" ht="16.2" thickBot="1">
      <c r="A115" s="161" t="s">
        <v>100</v>
      </c>
      <c r="B115" s="161">
        <v>6154</v>
      </c>
      <c r="C115" s="162">
        <v>1283</v>
      </c>
      <c r="D115" s="164">
        <v>85</v>
      </c>
      <c r="E115" s="170">
        <v>6.6250974279033509E-2</v>
      </c>
      <c r="F115" s="167">
        <v>1.3812154696132596E-2</v>
      </c>
      <c r="G115" s="145">
        <v>0</v>
      </c>
      <c r="H115" s="145">
        <v>0</v>
      </c>
    </row>
    <row r="116" spans="1:8" ht="16.2" thickBot="1">
      <c r="A116" s="161" t="s">
        <v>107</v>
      </c>
      <c r="B116" s="161">
        <v>3518</v>
      </c>
      <c r="C116" s="162">
        <v>968</v>
      </c>
      <c r="D116" s="164">
        <v>63</v>
      </c>
      <c r="E116" s="170">
        <v>6.5082644628099179E-2</v>
      </c>
      <c r="F116" s="167">
        <v>1.7907902217168845E-2</v>
      </c>
      <c r="G116" s="145">
        <v>0</v>
      </c>
      <c r="H116" s="145">
        <v>0</v>
      </c>
    </row>
    <row r="117" spans="1:8" ht="16.2" thickBot="1">
      <c r="A117" s="161" t="s">
        <v>99</v>
      </c>
      <c r="B117" s="161">
        <v>2334</v>
      </c>
      <c r="C117" s="162">
        <v>659</v>
      </c>
      <c r="D117" s="164">
        <v>40</v>
      </c>
      <c r="E117" s="170">
        <v>6.0698027314112293E-2</v>
      </c>
      <c r="F117" s="167">
        <v>1.713796058269066E-2</v>
      </c>
      <c r="G117" s="145">
        <v>0</v>
      </c>
      <c r="H117" s="145">
        <v>0</v>
      </c>
    </row>
    <row r="118" spans="1:8" ht="16.2" thickBot="1">
      <c r="A118" s="161" t="s">
        <v>43</v>
      </c>
      <c r="B118" s="161">
        <v>2485</v>
      </c>
      <c r="C118" s="162">
        <v>605</v>
      </c>
      <c r="D118" s="164">
        <v>36</v>
      </c>
      <c r="E118" s="170">
        <v>5.9504132231404959E-2</v>
      </c>
      <c r="F118" s="167">
        <v>1.4486921529175051E-2</v>
      </c>
      <c r="G118" s="145">
        <v>0</v>
      </c>
      <c r="H118" s="145">
        <v>0</v>
      </c>
    </row>
    <row r="119" spans="1:8" ht="16.2" thickBot="1">
      <c r="A119" s="161" t="s">
        <v>52</v>
      </c>
      <c r="B119" s="161">
        <v>2218</v>
      </c>
      <c r="C119" s="162">
        <v>583</v>
      </c>
      <c r="D119" s="164">
        <v>26</v>
      </c>
      <c r="E119" s="170">
        <v>4.4596912521440824E-2</v>
      </c>
      <c r="F119" s="167">
        <v>1.1722272317403066E-2</v>
      </c>
      <c r="G119" s="145">
        <v>0</v>
      </c>
      <c r="H119" s="145">
        <v>0</v>
      </c>
    </row>
    <row r="120" spans="1:8">
      <c r="H120" s="171">
        <f>SUM(H5:H119)</f>
        <v>90</v>
      </c>
    </row>
  </sheetData>
  <sheetProtection password="CE34" sheet="1" objects="1" scenarios="1"/>
  <sortState ref="A5:H119">
    <sortCondition descending="1" ref="E5:E119"/>
  </sortState>
  <mergeCells count="2">
    <mergeCell ref="A1:AA1"/>
    <mergeCell ref="A2:AA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election activeCell="B41" sqref="B41"/>
    </sheetView>
  </sheetViews>
  <sheetFormatPr defaultColWidth="8.81640625" defaultRowHeight="15"/>
  <cols>
    <col min="1" max="1" width="17.36328125" style="93" customWidth="1"/>
    <col min="2" max="2" width="8.90625" style="103" customWidth="1"/>
    <col min="3" max="3" width="10.81640625" style="89" bestFit="1" customWidth="1"/>
    <col min="4" max="4" width="11.1796875" style="93" customWidth="1"/>
    <col min="5" max="6" width="8.81640625" style="93"/>
    <col min="7" max="7" width="8.90625" style="105" customWidth="1"/>
    <col min="8" max="16384" width="8.81640625" style="93"/>
  </cols>
  <sheetData>
    <row r="1" spans="1:9">
      <c r="A1" s="87" t="s">
        <v>30</v>
      </c>
      <c r="B1" s="88" t="s">
        <v>198</v>
      </c>
      <c r="C1" s="89" t="s">
        <v>30</v>
      </c>
      <c r="D1" s="90" t="s">
        <v>199</v>
      </c>
      <c r="E1" s="91" t="s">
        <v>200</v>
      </c>
      <c r="F1" s="92"/>
      <c r="G1" s="91"/>
    </row>
    <row r="2" spans="1:9">
      <c r="A2" s="94" t="s">
        <v>146</v>
      </c>
      <c r="B2" s="95" t="s">
        <v>211</v>
      </c>
      <c r="C2" s="96" t="s">
        <v>146</v>
      </c>
      <c r="D2" s="90" t="s">
        <v>201</v>
      </c>
      <c r="E2" s="97">
        <v>2</v>
      </c>
      <c r="G2" s="89"/>
      <c r="I2" s="89"/>
    </row>
    <row r="3" spans="1:9">
      <c r="A3" s="98" t="s">
        <v>59</v>
      </c>
      <c r="B3" s="99" t="s">
        <v>211</v>
      </c>
      <c r="C3" s="100" t="s">
        <v>59</v>
      </c>
      <c r="D3" s="90" t="s">
        <v>202</v>
      </c>
      <c r="E3" s="97">
        <v>1</v>
      </c>
      <c r="F3" s="97"/>
      <c r="G3" s="89"/>
      <c r="I3" s="89"/>
    </row>
    <row r="4" spans="1:9">
      <c r="A4" s="98" t="s">
        <v>42</v>
      </c>
      <c r="B4" s="99" t="s">
        <v>211</v>
      </c>
      <c r="C4" s="100" t="s">
        <v>42</v>
      </c>
      <c r="D4" s="90" t="s">
        <v>202</v>
      </c>
      <c r="E4" s="97">
        <v>1</v>
      </c>
      <c r="F4" s="97"/>
      <c r="G4" s="89"/>
      <c r="I4" s="89"/>
    </row>
    <row r="5" spans="1:9">
      <c r="A5" s="98" t="s">
        <v>71</v>
      </c>
      <c r="B5" s="99" t="s">
        <v>211</v>
      </c>
      <c r="C5" s="100" t="s">
        <v>71</v>
      </c>
      <c r="D5" s="90" t="s">
        <v>201</v>
      </c>
      <c r="E5" s="97">
        <v>2</v>
      </c>
      <c r="G5" s="89"/>
      <c r="I5" s="89"/>
    </row>
    <row r="6" spans="1:9">
      <c r="A6" s="98" t="s">
        <v>110</v>
      </c>
      <c r="B6" s="99" t="s">
        <v>211</v>
      </c>
      <c r="C6" s="100" t="s">
        <v>110</v>
      </c>
      <c r="D6" s="90" t="s">
        <v>203</v>
      </c>
      <c r="E6" s="97">
        <v>4</v>
      </c>
      <c r="F6" s="97"/>
      <c r="G6" s="89"/>
      <c r="I6" s="89"/>
    </row>
    <row r="7" spans="1:9">
      <c r="A7" s="98" t="s">
        <v>106</v>
      </c>
      <c r="B7" s="99" t="s">
        <v>211</v>
      </c>
      <c r="C7" s="100" t="s">
        <v>106</v>
      </c>
      <c r="D7" s="90" t="s">
        <v>203</v>
      </c>
      <c r="E7" s="97">
        <v>4</v>
      </c>
      <c r="F7" s="97"/>
      <c r="G7" s="89"/>
      <c r="I7" s="89"/>
    </row>
    <row r="8" spans="1:9">
      <c r="A8" s="98" t="s">
        <v>61</v>
      </c>
      <c r="B8" s="99" t="s">
        <v>211</v>
      </c>
      <c r="C8" s="100" t="s">
        <v>61</v>
      </c>
      <c r="D8" s="90" t="s">
        <v>202</v>
      </c>
      <c r="E8" s="97">
        <v>1</v>
      </c>
      <c r="F8" s="97"/>
      <c r="G8" s="89"/>
      <c r="H8" s="98"/>
      <c r="I8" s="89"/>
    </row>
    <row r="9" spans="1:9">
      <c r="A9" s="98" t="s">
        <v>142</v>
      </c>
      <c r="B9" s="99" t="s">
        <v>211</v>
      </c>
      <c r="C9" s="100" t="s">
        <v>142</v>
      </c>
      <c r="D9" s="90" t="s">
        <v>201</v>
      </c>
      <c r="E9" s="97">
        <v>2</v>
      </c>
      <c r="G9" s="89"/>
      <c r="I9" s="89"/>
    </row>
    <row r="10" spans="1:9">
      <c r="A10" s="98" t="s">
        <v>85</v>
      </c>
      <c r="B10" s="99" t="s">
        <v>213</v>
      </c>
      <c r="C10" s="100" t="s">
        <v>85</v>
      </c>
      <c r="D10" s="90" t="s">
        <v>204</v>
      </c>
      <c r="E10" s="97">
        <v>3</v>
      </c>
      <c r="F10" s="97"/>
      <c r="G10" s="89"/>
      <c r="I10" s="89"/>
    </row>
    <row r="11" spans="1:9">
      <c r="A11" s="98" t="s">
        <v>145</v>
      </c>
      <c r="B11" s="99" t="s">
        <v>213</v>
      </c>
      <c r="C11" s="100" t="s">
        <v>145</v>
      </c>
      <c r="D11" s="90" t="s">
        <v>201</v>
      </c>
      <c r="E11" s="97">
        <v>2</v>
      </c>
      <c r="G11" s="89"/>
      <c r="I11" s="89"/>
    </row>
    <row r="12" spans="1:9">
      <c r="A12" s="98" t="s">
        <v>127</v>
      </c>
      <c r="B12" s="99" t="s">
        <v>211</v>
      </c>
      <c r="C12" s="100" t="s">
        <v>127</v>
      </c>
      <c r="D12" s="90" t="s">
        <v>202</v>
      </c>
      <c r="E12" s="97">
        <v>1</v>
      </c>
      <c r="F12" s="97"/>
      <c r="G12" s="89"/>
      <c r="I12" s="89"/>
    </row>
    <row r="13" spans="1:9">
      <c r="A13" s="98" t="s">
        <v>129</v>
      </c>
      <c r="B13" s="99" t="s">
        <v>211</v>
      </c>
      <c r="C13" s="100" t="s">
        <v>129</v>
      </c>
      <c r="D13" s="90" t="s">
        <v>204</v>
      </c>
      <c r="E13" s="97">
        <v>3</v>
      </c>
      <c r="F13" s="97"/>
      <c r="G13" s="89"/>
      <c r="I13" s="89"/>
    </row>
    <row r="14" spans="1:9">
      <c r="A14" s="98" t="s">
        <v>74</v>
      </c>
      <c r="B14" s="99" t="s">
        <v>211</v>
      </c>
      <c r="C14" s="100" t="s">
        <v>74</v>
      </c>
      <c r="D14" s="90" t="s">
        <v>202</v>
      </c>
      <c r="E14" s="97">
        <v>1</v>
      </c>
      <c r="F14" s="97"/>
      <c r="G14" s="89"/>
      <c r="I14" s="89"/>
    </row>
    <row r="15" spans="1:9">
      <c r="A15" s="98" t="s">
        <v>81</v>
      </c>
      <c r="B15" s="99" t="s">
        <v>213</v>
      </c>
      <c r="C15" s="100" t="s">
        <v>81</v>
      </c>
      <c r="D15" s="90" t="s">
        <v>201</v>
      </c>
      <c r="E15" s="97">
        <v>2</v>
      </c>
      <c r="G15" s="89"/>
      <c r="I15" s="89"/>
    </row>
    <row r="16" spans="1:9">
      <c r="A16" s="98" t="s">
        <v>132</v>
      </c>
      <c r="B16" s="99" t="s">
        <v>211</v>
      </c>
      <c r="C16" s="100" t="s">
        <v>132</v>
      </c>
      <c r="D16" s="90" t="s">
        <v>201</v>
      </c>
      <c r="E16" s="97">
        <v>2</v>
      </c>
      <c r="G16" s="89"/>
      <c r="I16" s="89"/>
    </row>
    <row r="17" spans="1:9" ht="26.4">
      <c r="A17" s="98" t="s">
        <v>112</v>
      </c>
      <c r="B17" s="99" t="s">
        <v>213</v>
      </c>
      <c r="C17" s="100" t="s">
        <v>112</v>
      </c>
      <c r="D17" s="90" t="s">
        <v>204</v>
      </c>
      <c r="E17" s="97">
        <v>3</v>
      </c>
      <c r="F17" s="97"/>
      <c r="G17" s="89"/>
      <c r="I17" s="91"/>
    </row>
    <row r="18" spans="1:9">
      <c r="A18" s="98" t="s">
        <v>107</v>
      </c>
      <c r="B18" s="99" t="s">
        <v>211</v>
      </c>
      <c r="C18" s="100" t="s">
        <v>107</v>
      </c>
      <c r="D18" s="90" t="s">
        <v>202</v>
      </c>
      <c r="E18" s="97">
        <v>1</v>
      </c>
      <c r="F18" s="97"/>
      <c r="G18" s="89"/>
      <c r="I18" s="89"/>
    </row>
    <row r="19" spans="1:9">
      <c r="A19" s="98" t="s">
        <v>99</v>
      </c>
      <c r="B19" s="99" t="s">
        <v>211</v>
      </c>
      <c r="C19" s="100" t="s">
        <v>99</v>
      </c>
      <c r="D19" s="90" t="s">
        <v>204</v>
      </c>
      <c r="E19" s="97">
        <v>3</v>
      </c>
      <c r="F19" s="97"/>
      <c r="G19" s="89"/>
      <c r="I19" s="89"/>
    </row>
    <row r="20" spans="1:9">
      <c r="A20" s="98" t="s">
        <v>104</v>
      </c>
      <c r="B20" s="99" t="s">
        <v>205</v>
      </c>
      <c r="C20" s="100" t="s">
        <v>104</v>
      </c>
      <c r="D20" s="90" t="s">
        <v>202</v>
      </c>
      <c r="E20" s="97">
        <v>1</v>
      </c>
      <c r="F20" s="97"/>
      <c r="G20" s="89"/>
      <c r="I20" s="89"/>
    </row>
    <row r="21" spans="1:9">
      <c r="A21" s="98" t="s">
        <v>121</v>
      </c>
      <c r="B21" s="99" t="s">
        <v>211</v>
      </c>
      <c r="C21" s="100" t="s">
        <v>121</v>
      </c>
      <c r="D21" s="90" t="s">
        <v>203</v>
      </c>
      <c r="E21" s="97">
        <v>4</v>
      </c>
      <c r="F21" s="97"/>
      <c r="G21" s="89"/>
      <c r="I21" s="89"/>
    </row>
    <row r="22" spans="1:9">
      <c r="A22" s="98" t="s">
        <v>56</v>
      </c>
      <c r="B22" s="99" t="s">
        <v>211</v>
      </c>
      <c r="C22" s="100" t="s">
        <v>56</v>
      </c>
      <c r="D22" s="90" t="s">
        <v>201</v>
      </c>
      <c r="E22" s="97">
        <v>2</v>
      </c>
      <c r="G22" s="89"/>
      <c r="I22" s="89"/>
    </row>
    <row r="23" spans="1:9">
      <c r="A23" s="98" t="s">
        <v>117</v>
      </c>
      <c r="B23" s="99" t="s">
        <v>211</v>
      </c>
      <c r="C23" s="100" t="s">
        <v>117</v>
      </c>
      <c r="D23" s="90" t="s">
        <v>203</v>
      </c>
      <c r="E23" s="97">
        <v>4</v>
      </c>
      <c r="G23" s="89"/>
      <c r="I23" s="89"/>
    </row>
    <row r="24" spans="1:9">
      <c r="A24" s="98" t="s">
        <v>38</v>
      </c>
      <c r="B24" s="99" t="s">
        <v>211</v>
      </c>
      <c r="C24" s="100" t="s">
        <v>38</v>
      </c>
      <c r="D24" s="90" t="s">
        <v>201</v>
      </c>
      <c r="E24" s="97">
        <v>2</v>
      </c>
      <c r="G24" s="89"/>
      <c r="I24" s="89"/>
    </row>
    <row r="25" spans="1:9">
      <c r="A25" s="98" t="s">
        <v>93</v>
      </c>
      <c r="B25" s="99" t="s">
        <v>205</v>
      </c>
      <c r="C25" s="100" t="s">
        <v>93</v>
      </c>
      <c r="D25" s="90" t="s">
        <v>202</v>
      </c>
      <c r="E25" s="97">
        <v>1</v>
      </c>
      <c r="F25" s="97"/>
      <c r="G25" s="89"/>
      <c r="I25" s="89"/>
    </row>
    <row r="26" spans="1:9">
      <c r="A26" s="98" t="s">
        <v>83</v>
      </c>
      <c r="B26" s="99" t="s">
        <v>211</v>
      </c>
      <c r="C26" s="100" t="s">
        <v>83</v>
      </c>
      <c r="D26" s="90" t="s">
        <v>202</v>
      </c>
      <c r="E26" s="97">
        <v>1</v>
      </c>
      <c r="F26" s="97"/>
      <c r="G26" s="89"/>
      <c r="I26" s="89"/>
    </row>
    <row r="27" spans="1:9">
      <c r="A27" s="98" t="s">
        <v>64</v>
      </c>
      <c r="B27" s="99" t="s">
        <v>213</v>
      </c>
      <c r="C27" s="100" t="s">
        <v>64</v>
      </c>
      <c r="D27" s="90" t="s">
        <v>201</v>
      </c>
      <c r="E27" s="97">
        <v>2</v>
      </c>
      <c r="G27" s="89"/>
      <c r="I27" s="89"/>
    </row>
    <row r="28" spans="1:9">
      <c r="A28" s="98" t="s">
        <v>78</v>
      </c>
      <c r="B28" s="99" t="s">
        <v>213</v>
      </c>
      <c r="C28" s="100" t="s">
        <v>78</v>
      </c>
      <c r="D28" s="90" t="s">
        <v>201</v>
      </c>
      <c r="E28" s="97">
        <v>2</v>
      </c>
      <c r="G28" s="89"/>
      <c r="I28" s="89"/>
    </row>
    <row r="29" spans="1:9">
      <c r="A29" s="98" t="s">
        <v>124</v>
      </c>
      <c r="B29" s="99" t="s">
        <v>211</v>
      </c>
      <c r="C29" s="100" t="s">
        <v>124</v>
      </c>
      <c r="D29" s="90" t="s">
        <v>204</v>
      </c>
      <c r="E29" s="97">
        <v>3</v>
      </c>
      <c r="F29" s="97"/>
      <c r="G29" s="89"/>
      <c r="I29" s="89"/>
    </row>
    <row r="30" spans="1:9">
      <c r="A30" s="98" t="s">
        <v>90</v>
      </c>
      <c r="B30" s="99" t="s">
        <v>211</v>
      </c>
      <c r="C30" s="100" t="s">
        <v>90</v>
      </c>
      <c r="D30" s="90" t="s">
        <v>203</v>
      </c>
      <c r="E30" s="97">
        <v>4</v>
      </c>
      <c r="F30" s="97"/>
      <c r="G30" s="89"/>
      <c r="I30" s="89"/>
    </row>
    <row r="31" spans="1:9">
      <c r="A31" s="98" t="s">
        <v>62</v>
      </c>
      <c r="B31" s="99" t="s">
        <v>211</v>
      </c>
      <c r="C31" s="100" t="s">
        <v>62</v>
      </c>
      <c r="D31" s="90" t="s">
        <v>203</v>
      </c>
      <c r="E31" s="97">
        <v>4</v>
      </c>
      <c r="G31" s="89"/>
      <c r="I31" s="89"/>
    </row>
    <row r="32" spans="1:9">
      <c r="A32" s="98" t="s">
        <v>50</v>
      </c>
      <c r="B32" s="99" t="s">
        <v>211</v>
      </c>
      <c r="C32" s="100" t="s">
        <v>50</v>
      </c>
      <c r="D32" s="90" t="s">
        <v>202</v>
      </c>
      <c r="E32" s="97">
        <v>1</v>
      </c>
      <c r="F32" s="97"/>
      <c r="G32" s="89"/>
      <c r="I32" s="89"/>
    </row>
    <row r="33" spans="1:9">
      <c r="A33" s="98" t="s">
        <v>206</v>
      </c>
      <c r="B33" s="99" t="s">
        <v>211</v>
      </c>
      <c r="C33" s="100" t="s">
        <v>206</v>
      </c>
      <c r="D33" s="90" t="s">
        <v>202</v>
      </c>
      <c r="E33" s="97">
        <v>1</v>
      </c>
      <c r="F33" s="97"/>
      <c r="G33" s="89"/>
      <c r="I33" s="89"/>
    </row>
    <row r="34" spans="1:9">
      <c r="A34" s="98" t="s">
        <v>75</v>
      </c>
      <c r="B34" s="99" t="s">
        <v>211</v>
      </c>
      <c r="C34" s="100" t="s">
        <v>75</v>
      </c>
      <c r="D34" s="90" t="s">
        <v>204</v>
      </c>
      <c r="E34" s="97">
        <v>3</v>
      </c>
      <c r="F34" s="97"/>
      <c r="G34" s="89"/>
      <c r="I34" s="89"/>
    </row>
    <row r="35" spans="1:9">
      <c r="A35" s="98" t="s">
        <v>138</v>
      </c>
      <c r="B35" s="99" t="s">
        <v>211</v>
      </c>
      <c r="C35" s="100" t="s">
        <v>138</v>
      </c>
      <c r="D35" s="90" t="s">
        <v>203</v>
      </c>
      <c r="E35" s="97">
        <v>4</v>
      </c>
      <c r="G35" s="89"/>
      <c r="I35" s="89"/>
    </row>
    <row r="36" spans="1:9">
      <c r="A36" s="98" t="s">
        <v>122</v>
      </c>
      <c r="B36" s="99" t="s">
        <v>211</v>
      </c>
      <c r="C36" s="100" t="s">
        <v>122</v>
      </c>
      <c r="D36" s="90" t="s">
        <v>204</v>
      </c>
      <c r="E36" s="97">
        <v>3</v>
      </c>
      <c r="F36" s="97"/>
      <c r="G36" s="89"/>
      <c r="I36" s="89"/>
    </row>
    <row r="37" spans="1:9">
      <c r="A37" s="98" t="s">
        <v>92</v>
      </c>
      <c r="B37" s="99" t="s">
        <v>207</v>
      </c>
      <c r="C37" s="100" t="s">
        <v>92</v>
      </c>
      <c r="D37" s="90" t="s">
        <v>204</v>
      </c>
      <c r="E37" s="97">
        <v>3</v>
      </c>
      <c r="F37" s="101"/>
      <c r="G37" s="89"/>
      <c r="I37" s="89"/>
    </row>
    <row r="38" spans="1:9">
      <c r="A38" s="98" t="s">
        <v>100</v>
      </c>
      <c r="B38" s="99" t="s">
        <v>211</v>
      </c>
      <c r="C38" s="100" t="s">
        <v>100</v>
      </c>
      <c r="D38" s="90" t="s">
        <v>204</v>
      </c>
      <c r="E38" s="97">
        <v>3</v>
      </c>
      <c r="F38" s="97"/>
      <c r="G38" s="89"/>
      <c r="I38" s="89"/>
    </row>
    <row r="39" spans="1:9">
      <c r="A39" s="98" t="s">
        <v>40</v>
      </c>
      <c r="B39" s="99" t="s">
        <v>211</v>
      </c>
      <c r="C39" s="100" t="s">
        <v>40</v>
      </c>
      <c r="D39" s="90" t="s">
        <v>202</v>
      </c>
      <c r="E39" s="97">
        <v>1</v>
      </c>
      <c r="F39" s="97"/>
      <c r="G39" s="89"/>
      <c r="I39" s="89"/>
    </row>
    <row r="40" spans="1:9">
      <c r="A40" s="98" t="s">
        <v>143</v>
      </c>
      <c r="B40" s="99" t="s">
        <v>213</v>
      </c>
      <c r="C40" s="100" t="s">
        <v>143</v>
      </c>
      <c r="D40" s="90" t="s">
        <v>203</v>
      </c>
      <c r="E40" s="97">
        <v>4</v>
      </c>
      <c r="F40" s="97"/>
      <c r="G40" s="89"/>
      <c r="I40" s="89"/>
    </row>
    <row r="41" spans="1:9">
      <c r="A41" s="98" t="s">
        <v>68</v>
      </c>
      <c r="B41" s="99" t="s">
        <v>211</v>
      </c>
      <c r="C41" s="100" t="s">
        <v>68</v>
      </c>
      <c r="D41" s="90" t="s">
        <v>202</v>
      </c>
      <c r="E41" s="97">
        <v>1</v>
      </c>
      <c r="G41" s="89"/>
      <c r="I41" s="89"/>
    </row>
    <row r="42" spans="1:9">
      <c r="A42" s="98" t="s">
        <v>66</v>
      </c>
      <c r="B42" s="99" t="s">
        <v>211</v>
      </c>
      <c r="C42" s="100" t="s">
        <v>66</v>
      </c>
      <c r="D42" s="90" t="s">
        <v>202</v>
      </c>
      <c r="E42" s="97">
        <v>1</v>
      </c>
      <c r="F42" s="97"/>
      <c r="G42" s="89"/>
      <c r="I42" s="89"/>
    </row>
    <row r="43" spans="1:9">
      <c r="A43" s="98" t="s">
        <v>88</v>
      </c>
      <c r="B43" s="99" t="s">
        <v>211</v>
      </c>
      <c r="C43" s="100" t="s">
        <v>88</v>
      </c>
      <c r="D43" s="90" t="s">
        <v>202</v>
      </c>
      <c r="E43" s="97">
        <v>1</v>
      </c>
      <c r="F43" s="97"/>
      <c r="G43" s="89"/>
      <c r="I43" s="89"/>
    </row>
    <row r="44" spans="1:9">
      <c r="A44" s="98" t="s">
        <v>125</v>
      </c>
      <c r="B44" s="99" t="s">
        <v>211</v>
      </c>
      <c r="C44" s="100" t="s">
        <v>125</v>
      </c>
      <c r="D44" s="90" t="s">
        <v>201</v>
      </c>
      <c r="E44" s="97">
        <v>2</v>
      </c>
      <c r="F44" s="97"/>
      <c r="G44" s="89"/>
      <c r="I44" s="89"/>
    </row>
    <row r="45" spans="1:9">
      <c r="A45" s="98" t="s">
        <v>48</v>
      </c>
      <c r="B45" s="99" t="s">
        <v>211</v>
      </c>
      <c r="C45" s="100" t="s">
        <v>48</v>
      </c>
      <c r="D45" s="90" t="s">
        <v>202</v>
      </c>
      <c r="E45" s="97">
        <v>1</v>
      </c>
      <c r="G45" s="89"/>
      <c r="I45" s="89"/>
    </row>
    <row r="46" spans="1:9">
      <c r="A46" s="98" t="s">
        <v>114</v>
      </c>
      <c r="B46" s="99" t="s">
        <v>213</v>
      </c>
      <c r="C46" s="100" t="s">
        <v>114</v>
      </c>
      <c r="D46" s="90" t="s">
        <v>201</v>
      </c>
      <c r="E46" s="97">
        <v>2</v>
      </c>
      <c r="F46" s="97"/>
      <c r="G46" s="89"/>
      <c r="I46" s="89"/>
    </row>
    <row r="47" spans="1:9">
      <c r="A47" s="98" t="s">
        <v>102</v>
      </c>
      <c r="B47" s="99" t="s">
        <v>211</v>
      </c>
      <c r="C47" s="100" t="s">
        <v>102</v>
      </c>
      <c r="D47" s="90" t="s">
        <v>203</v>
      </c>
      <c r="E47" s="97">
        <v>4</v>
      </c>
      <c r="G47" s="89"/>
      <c r="I47" s="89"/>
    </row>
    <row r="48" spans="1:9">
      <c r="A48" s="98" t="s">
        <v>67</v>
      </c>
      <c r="B48" s="99" t="s">
        <v>211</v>
      </c>
      <c r="C48" s="100" t="s">
        <v>67</v>
      </c>
      <c r="D48" s="90" t="s">
        <v>204</v>
      </c>
      <c r="E48" s="97">
        <v>3</v>
      </c>
      <c r="G48" s="89"/>
      <c r="I48" s="89"/>
    </row>
    <row r="49" spans="1:9">
      <c r="A49" s="98" t="s">
        <v>137</v>
      </c>
      <c r="B49" s="99" t="s">
        <v>205</v>
      </c>
      <c r="C49" s="100" t="s">
        <v>137</v>
      </c>
      <c r="D49" s="90" t="s">
        <v>202</v>
      </c>
      <c r="E49" s="97">
        <v>1</v>
      </c>
      <c r="F49" s="97"/>
      <c r="G49" s="89"/>
      <c r="I49" s="89"/>
    </row>
    <row r="50" spans="1:9">
      <c r="A50" s="98" t="s">
        <v>126</v>
      </c>
      <c r="B50" s="99" t="s">
        <v>213</v>
      </c>
      <c r="C50" s="100" t="s">
        <v>126</v>
      </c>
      <c r="D50" s="90" t="s">
        <v>203</v>
      </c>
      <c r="E50" s="97">
        <v>4</v>
      </c>
      <c r="F50" s="97"/>
      <c r="G50" s="89"/>
      <c r="I50" s="89"/>
    </row>
    <row r="51" spans="1:9">
      <c r="A51" s="98" t="s">
        <v>98</v>
      </c>
      <c r="B51" s="99" t="s">
        <v>207</v>
      </c>
      <c r="C51" s="100" t="s">
        <v>98</v>
      </c>
      <c r="D51" s="90" t="s">
        <v>204</v>
      </c>
      <c r="E51" s="97">
        <v>3</v>
      </c>
      <c r="F51" s="97"/>
      <c r="G51" s="89"/>
      <c r="I51" s="89"/>
    </row>
    <row r="52" spans="1:9">
      <c r="A52" s="98" t="s">
        <v>136</v>
      </c>
      <c r="B52" s="99" t="s">
        <v>211</v>
      </c>
      <c r="C52" s="100" t="s">
        <v>136</v>
      </c>
      <c r="D52" s="90" t="s">
        <v>202</v>
      </c>
      <c r="E52" s="97">
        <v>1</v>
      </c>
      <c r="F52" s="97"/>
      <c r="G52" s="89"/>
      <c r="I52" s="89"/>
    </row>
    <row r="53" spans="1:9">
      <c r="A53" s="98" t="s">
        <v>54</v>
      </c>
      <c r="B53" s="99" t="s">
        <v>211</v>
      </c>
      <c r="C53" s="100" t="s">
        <v>54</v>
      </c>
      <c r="D53" s="90" t="s">
        <v>201</v>
      </c>
      <c r="E53" s="97">
        <v>2</v>
      </c>
      <c r="F53" s="97"/>
      <c r="G53" s="89"/>
      <c r="I53" s="89"/>
    </row>
    <row r="54" spans="1:9">
      <c r="A54" s="98" t="s">
        <v>134</v>
      </c>
      <c r="B54" s="99" t="s">
        <v>211</v>
      </c>
      <c r="C54" s="100" t="s">
        <v>134</v>
      </c>
      <c r="D54" s="90" t="s">
        <v>203</v>
      </c>
      <c r="E54" s="97">
        <v>4</v>
      </c>
      <c r="G54" s="89"/>
      <c r="I54" s="89"/>
    </row>
    <row r="55" spans="1:9">
      <c r="A55" s="98" t="s">
        <v>87</v>
      </c>
      <c r="B55" s="99" t="s">
        <v>211</v>
      </c>
      <c r="C55" s="100" t="s">
        <v>87</v>
      </c>
      <c r="D55" s="90" t="s">
        <v>202</v>
      </c>
      <c r="E55" s="97">
        <v>1</v>
      </c>
      <c r="G55" s="89"/>
      <c r="I55" s="89"/>
    </row>
    <row r="56" spans="1:9">
      <c r="A56" s="98" t="s">
        <v>58</v>
      </c>
      <c r="B56" s="99" t="s">
        <v>211</v>
      </c>
      <c r="C56" s="100" t="s">
        <v>58</v>
      </c>
      <c r="D56" s="90" t="s">
        <v>203</v>
      </c>
      <c r="E56" s="97">
        <v>4</v>
      </c>
      <c r="F56" s="97"/>
      <c r="G56" s="89"/>
      <c r="I56" s="89"/>
    </row>
    <row r="57" spans="1:9">
      <c r="A57" s="98" t="s">
        <v>44</v>
      </c>
      <c r="B57" s="99" t="s">
        <v>211</v>
      </c>
      <c r="C57" s="100" t="s">
        <v>44</v>
      </c>
      <c r="D57" s="90" t="s">
        <v>201</v>
      </c>
      <c r="E57" s="97">
        <v>2</v>
      </c>
      <c r="F57" s="97"/>
      <c r="G57" s="89"/>
      <c r="I57" s="89"/>
    </row>
    <row r="58" spans="1:9">
      <c r="A58" s="98" t="s">
        <v>120</v>
      </c>
      <c r="B58" s="99" t="s">
        <v>211</v>
      </c>
      <c r="C58" s="100" t="s">
        <v>120</v>
      </c>
      <c r="D58" s="90" t="s">
        <v>204</v>
      </c>
      <c r="E58" s="97">
        <v>3</v>
      </c>
      <c r="G58" s="89"/>
      <c r="I58" s="89"/>
    </row>
    <row r="59" spans="1:9">
      <c r="A59" s="98" t="s">
        <v>70</v>
      </c>
      <c r="B59" s="99" t="s">
        <v>211</v>
      </c>
      <c r="C59" s="100" t="s">
        <v>70</v>
      </c>
      <c r="D59" s="90" t="s">
        <v>201</v>
      </c>
      <c r="E59" s="97">
        <v>2</v>
      </c>
      <c r="F59" s="97"/>
      <c r="G59" s="89"/>
      <c r="I59" s="89"/>
    </row>
    <row r="60" spans="1:9">
      <c r="A60" s="98" t="s">
        <v>55</v>
      </c>
      <c r="B60" s="99" t="s">
        <v>211</v>
      </c>
      <c r="C60" s="100" t="s">
        <v>55</v>
      </c>
      <c r="D60" s="90" t="s">
        <v>202</v>
      </c>
      <c r="E60" s="97">
        <v>1</v>
      </c>
      <c r="G60" s="89"/>
      <c r="I60" s="89"/>
    </row>
    <row r="61" spans="1:9">
      <c r="A61" s="98" t="s">
        <v>63</v>
      </c>
      <c r="B61" s="99" t="s">
        <v>211</v>
      </c>
      <c r="C61" s="100" t="s">
        <v>63</v>
      </c>
      <c r="D61" s="90" t="s">
        <v>201</v>
      </c>
      <c r="E61" s="97">
        <v>2</v>
      </c>
      <c r="F61" s="97"/>
      <c r="G61" s="89"/>
      <c r="I61" s="89"/>
    </row>
    <row r="62" spans="1:9">
      <c r="A62" s="98" t="s">
        <v>141</v>
      </c>
      <c r="B62" s="99" t="s">
        <v>211</v>
      </c>
      <c r="C62" s="100" t="s">
        <v>141</v>
      </c>
      <c r="D62" s="90" t="s">
        <v>204</v>
      </c>
      <c r="E62" s="97">
        <v>3</v>
      </c>
      <c r="G62" s="89"/>
      <c r="I62" s="89"/>
    </row>
    <row r="63" spans="1:9">
      <c r="A63" s="98" t="s">
        <v>51</v>
      </c>
      <c r="B63" s="99" t="s">
        <v>211</v>
      </c>
      <c r="C63" s="100" t="s">
        <v>51</v>
      </c>
      <c r="D63" s="90" t="s">
        <v>201</v>
      </c>
      <c r="E63" s="97">
        <v>2</v>
      </c>
      <c r="F63" s="97"/>
      <c r="G63" s="89"/>
      <c r="I63" s="89"/>
    </row>
    <row r="64" spans="1:9">
      <c r="A64" s="98" t="s">
        <v>80</v>
      </c>
      <c r="B64" s="99" t="s">
        <v>211</v>
      </c>
      <c r="C64" s="100" t="s">
        <v>80</v>
      </c>
      <c r="D64" s="90" t="s">
        <v>201</v>
      </c>
      <c r="E64" s="97">
        <v>2</v>
      </c>
      <c r="G64" s="89"/>
      <c r="I64" s="89"/>
    </row>
    <row r="65" spans="1:9">
      <c r="A65" s="98" t="s">
        <v>53</v>
      </c>
      <c r="B65" s="99" t="s">
        <v>211</v>
      </c>
      <c r="C65" s="100" t="s">
        <v>53</v>
      </c>
      <c r="D65" s="90" t="s">
        <v>203</v>
      </c>
      <c r="E65" s="97">
        <v>4</v>
      </c>
      <c r="G65" s="89"/>
      <c r="I65" s="89"/>
    </row>
    <row r="66" spans="1:9">
      <c r="A66" s="98" t="s">
        <v>39</v>
      </c>
      <c r="B66" s="99" t="s">
        <v>211</v>
      </c>
      <c r="C66" s="100" t="s">
        <v>39</v>
      </c>
      <c r="D66" s="90" t="s">
        <v>202</v>
      </c>
      <c r="E66" s="97">
        <v>1</v>
      </c>
      <c r="F66" s="97"/>
      <c r="G66" s="89"/>
      <c r="I66" s="89"/>
    </row>
    <row r="67" spans="1:9">
      <c r="A67" s="98" t="s">
        <v>91</v>
      </c>
      <c r="B67" s="99" t="s">
        <v>211</v>
      </c>
      <c r="C67" s="100" t="s">
        <v>91</v>
      </c>
      <c r="D67" s="90" t="s">
        <v>201</v>
      </c>
      <c r="E67" s="97">
        <v>2</v>
      </c>
      <c r="F67" s="97"/>
      <c r="G67" s="89"/>
      <c r="I67" s="89"/>
    </row>
    <row r="68" spans="1:9">
      <c r="A68" s="98" t="s">
        <v>115</v>
      </c>
      <c r="B68" s="99" t="s">
        <v>211</v>
      </c>
      <c r="C68" s="100" t="s">
        <v>115</v>
      </c>
      <c r="D68" s="90" t="s">
        <v>204</v>
      </c>
      <c r="E68" s="97">
        <v>3</v>
      </c>
      <c r="G68" s="89"/>
      <c r="I68" s="89"/>
    </row>
    <row r="69" spans="1:9">
      <c r="A69" s="98" t="s">
        <v>82</v>
      </c>
      <c r="B69" s="99" t="s">
        <v>214</v>
      </c>
      <c r="C69" s="100" t="s">
        <v>82</v>
      </c>
      <c r="D69" s="90" t="s">
        <v>201</v>
      </c>
      <c r="E69" s="97">
        <v>2</v>
      </c>
      <c r="F69" s="97"/>
      <c r="G69" s="89"/>
      <c r="I69" s="89"/>
    </row>
    <row r="70" spans="1:9">
      <c r="A70" s="98" t="s">
        <v>69</v>
      </c>
      <c r="B70" s="99" t="s">
        <v>211</v>
      </c>
      <c r="C70" s="100" t="s">
        <v>69</v>
      </c>
      <c r="D70" s="90" t="s">
        <v>201</v>
      </c>
      <c r="E70" s="97">
        <v>2</v>
      </c>
      <c r="G70" s="89"/>
      <c r="I70" s="89"/>
    </row>
    <row r="71" spans="1:9">
      <c r="A71" s="98" t="s">
        <v>109</v>
      </c>
      <c r="B71" s="99" t="s">
        <v>211</v>
      </c>
      <c r="C71" s="100" t="s">
        <v>109</v>
      </c>
      <c r="D71" s="90" t="s">
        <v>204</v>
      </c>
      <c r="E71" s="97">
        <v>3</v>
      </c>
      <c r="G71" s="89"/>
      <c r="I71" s="89"/>
    </row>
    <row r="72" spans="1:9">
      <c r="A72" s="98" t="s">
        <v>94</v>
      </c>
      <c r="B72" s="99" t="s">
        <v>211</v>
      </c>
      <c r="C72" s="100" t="s">
        <v>94</v>
      </c>
      <c r="D72" s="90" t="s">
        <v>201</v>
      </c>
      <c r="E72" s="97">
        <v>2</v>
      </c>
      <c r="F72" s="97"/>
      <c r="G72" s="89"/>
      <c r="I72" s="89"/>
    </row>
    <row r="73" spans="1:9">
      <c r="A73" s="98" t="s">
        <v>119</v>
      </c>
      <c r="B73" s="99" t="s">
        <v>211</v>
      </c>
      <c r="C73" s="100" t="s">
        <v>119</v>
      </c>
      <c r="D73" s="90" t="s">
        <v>204</v>
      </c>
      <c r="E73" s="97">
        <v>3</v>
      </c>
      <c r="G73" s="89"/>
      <c r="I73" s="89"/>
    </row>
    <row r="74" spans="1:9">
      <c r="A74" s="98" t="s">
        <v>86</v>
      </c>
      <c r="B74" s="99" t="s">
        <v>213</v>
      </c>
      <c r="C74" s="100" t="s">
        <v>86</v>
      </c>
      <c r="D74" s="90" t="s">
        <v>203</v>
      </c>
      <c r="E74" s="97">
        <v>4</v>
      </c>
      <c r="F74" s="97"/>
      <c r="G74" s="89"/>
      <c r="I74" s="89"/>
    </row>
    <row r="75" spans="1:9">
      <c r="A75" s="98" t="s">
        <v>130</v>
      </c>
      <c r="B75" s="99" t="s">
        <v>211</v>
      </c>
      <c r="C75" s="100" t="s">
        <v>130</v>
      </c>
      <c r="D75" s="90" t="s">
        <v>202</v>
      </c>
      <c r="E75" s="97">
        <v>1</v>
      </c>
      <c r="F75" s="97"/>
      <c r="G75" s="89"/>
      <c r="I75" s="89"/>
    </row>
    <row r="76" spans="1:9">
      <c r="A76" s="98" t="s">
        <v>144</v>
      </c>
      <c r="B76" s="99" t="s">
        <v>211</v>
      </c>
      <c r="C76" s="100" t="s">
        <v>144</v>
      </c>
      <c r="D76" s="90" t="s">
        <v>204</v>
      </c>
      <c r="E76" s="97">
        <v>3</v>
      </c>
      <c r="F76" s="97"/>
      <c r="G76" s="89"/>
      <c r="I76" s="89"/>
    </row>
    <row r="77" spans="1:9">
      <c r="A77" s="98" t="s">
        <v>57</v>
      </c>
      <c r="B77" s="99" t="s">
        <v>213</v>
      </c>
      <c r="C77" s="100" t="s">
        <v>212</v>
      </c>
      <c r="D77" s="90" t="s">
        <v>201</v>
      </c>
      <c r="E77" s="97">
        <v>2</v>
      </c>
      <c r="F77" s="97"/>
      <c r="G77" s="89"/>
      <c r="I77" s="89"/>
    </row>
    <row r="78" spans="1:9">
      <c r="A78" s="98" t="s">
        <v>128</v>
      </c>
      <c r="B78" s="99" t="s">
        <v>211</v>
      </c>
      <c r="C78" s="100" t="s">
        <v>128</v>
      </c>
      <c r="D78" s="90" t="s">
        <v>203</v>
      </c>
      <c r="E78" s="97">
        <v>4</v>
      </c>
      <c r="G78" s="89"/>
      <c r="I78" s="89"/>
    </row>
    <row r="79" spans="1:9">
      <c r="A79" s="98" t="s">
        <v>123</v>
      </c>
      <c r="B79" s="99" t="s">
        <v>211</v>
      </c>
      <c r="C79" s="100" t="s">
        <v>123</v>
      </c>
      <c r="D79" s="90" t="s">
        <v>204</v>
      </c>
      <c r="E79" s="97">
        <v>3</v>
      </c>
      <c r="G79" s="89"/>
      <c r="I79" s="89"/>
    </row>
    <row r="80" spans="1:9">
      <c r="A80" s="98" t="s">
        <v>72</v>
      </c>
      <c r="B80" s="99" t="s">
        <v>211</v>
      </c>
      <c r="C80" s="100" t="s">
        <v>72</v>
      </c>
      <c r="D80" s="90" t="s">
        <v>204</v>
      </c>
      <c r="E80" s="97">
        <v>3</v>
      </c>
      <c r="F80" s="97"/>
      <c r="G80" s="89"/>
      <c r="I80" s="89"/>
    </row>
    <row r="81" spans="1:9">
      <c r="A81" s="98" t="s">
        <v>111</v>
      </c>
      <c r="B81" s="99" t="s">
        <v>211</v>
      </c>
      <c r="C81" s="100" t="s">
        <v>111</v>
      </c>
      <c r="D81" s="90" t="s">
        <v>201</v>
      </c>
      <c r="E81" s="97">
        <v>2</v>
      </c>
      <c r="F81" s="97"/>
      <c r="G81" s="89"/>
      <c r="I81" s="89"/>
    </row>
    <row r="82" spans="1:9">
      <c r="A82" s="98" t="s">
        <v>133</v>
      </c>
      <c r="B82" s="99" t="s">
        <v>211</v>
      </c>
      <c r="C82" s="100" t="s">
        <v>133</v>
      </c>
      <c r="D82" s="90" t="s">
        <v>203</v>
      </c>
      <c r="E82" s="97">
        <v>4</v>
      </c>
      <c r="G82" s="89"/>
      <c r="I82" s="89"/>
    </row>
    <row r="83" spans="1:9">
      <c r="A83" s="98" t="s">
        <v>49</v>
      </c>
      <c r="B83" s="99" t="s">
        <v>211</v>
      </c>
      <c r="C83" s="100" t="s">
        <v>49</v>
      </c>
      <c r="D83" s="90" t="s">
        <v>204</v>
      </c>
      <c r="E83" s="97">
        <v>3</v>
      </c>
      <c r="G83" s="89"/>
      <c r="I83" s="89"/>
    </row>
    <row r="84" spans="1:9">
      <c r="A84" s="98" t="s">
        <v>96</v>
      </c>
      <c r="B84" s="99" t="s">
        <v>205</v>
      </c>
      <c r="C84" s="100" t="s">
        <v>96</v>
      </c>
      <c r="D84" s="90" t="s">
        <v>202</v>
      </c>
      <c r="E84" s="97">
        <v>1</v>
      </c>
      <c r="F84" s="97"/>
      <c r="G84" s="89"/>
      <c r="I84" s="89"/>
    </row>
    <row r="85" spans="1:9">
      <c r="A85" s="98" t="s">
        <v>140</v>
      </c>
      <c r="B85" s="99" t="s">
        <v>211</v>
      </c>
      <c r="C85" s="100" t="s">
        <v>140</v>
      </c>
      <c r="D85" s="90" t="s">
        <v>203</v>
      </c>
      <c r="E85" s="97">
        <v>4</v>
      </c>
      <c r="F85" s="97"/>
      <c r="G85" s="89"/>
      <c r="I85" s="89"/>
    </row>
    <row r="86" spans="1:9">
      <c r="A86" s="98" t="s">
        <v>77</v>
      </c>
      <c r="B86" s="99" t="s">
        <v>211</v>
      </c>
      <c r="C86" s="100" t="s">
        <v>77</v>
      </c>
      <c r="D86" s="90" t="s">
        <v>203</v>
      </c>
      <c r="E86" s="97">
        <v>4</v>
      </c>
      <c r="G86" s="89"/>
      <c r="I86" s="89"/>
    </row>
    <row r="87" spans="1:9">
      <c r="A87" s="98" t="s">
        <v>103</v>
      </c>
      <c r="B87" s="99" t="s">
        <v>211</v>
      </c>
      <c r="C87" s="100" t="s">
        <v>103</v>
      </c>
      <c r="D87" s="90" t="s">
        <v>201</v>
      </c>
      <c r="E87" s="97">
        <v>2</v>
      </c>
      <c r="G87" s="89"/>
      <c r="I87" s="89"/>
    </row>
    <row r="88" spans="1:9">
      <c r="A88" s="98" t="s">
        <v>60</v>
      </c>
      <c r="B88" s="99" t="s">
        <v>211</v>
      </c>
      <c r="C88" s="100" t="s">
        <v>60</v>
      </c>
      <c r="D88" s="90" t="s">
        <v>201</v>
      </c>
      <c r="E88" s="97">
        <v>2</v>
      </c>
      <c r="G88" s="89"/>
      <c r="I88" s="89"/>
    </row>
    <row r="89" spans="1:9">
      <c r="A89" s="98" t="s">
        <v>135</v>
      </c>
      <c r="B89" s="99" t="s">
        <v>211</v>
      </c>
      <c r="C89" s="100" t="s">
        <v>135</v>
      </c>
      <c r="D89" s="90" t="s">
        <v>201</v>
      </c>
      <c r="E89" s="97">
        <v>2</v>
      </c>
      <c r="G89" s="89"/>
      <c r="I89" s="89"/>
    </row>
    <row r="90" spans="1:9">
      <c r="A90" s="98" t="s">
        <v>84</v>
      </c>
      <c r="B90" s="99" t="s">
        <v>205</v>
      </c>
      <c r="C90" s="100" t="s">
        <v>84</v>
      </c>
      <c r="D90" s="90" t="s">
        <v>202</v>
      </c>
      <c r="E90" s="97">
        <v>1</v>
      </c>
      <c r="G90" s="89"/>
      <c r="I90" s="89"/>
    </row>
    <row r="91" spans="1:9">
      <c r="A91" s="98" t="s">
        <v>76</v>
      </c>
      <c r="B91" s="99" t="s">
        <v>211</v>
      </c>
      <c r="C91" s="100" t="s">
        <v>76</v>
      </c>
      <c r="D91" s="90" t="s">
        <v>204</v>
      </c>
      <c r="E91" s="97">
        <v>3</v>
      </c>
      <c r="G91" s="89"/>
      <c r="I91" s="89"/>
    </row>
    <row r="92" spans="1:9">
      <c r="A92" s="98" t="s">
        <v>97</v>
      </c>
      <c r="B92" s="99" t="s">
        <v>211</v>
      </c>
      <c r="C92" s="100" t="s">
        <v>97</v>
      </c>
      <c r="D92" s="90" t="s">
        <v>204</v>
      </c>
      <c r="E92" s="97">
        <v>3</v>
      </c>
      <c r="F92" s="97"/>
      <c r="G92" s="89"/>
      <c r="I92" s="89"/>
    </row>
    <row r="93" spans="1:9">
      <c r="A93" s="98" t="s">
        <v>108</v>
      </c>
      <c r="B93" s="99" t="s">
        <v>211</v>
      </c>
      <c r="C93" s="100" t="s">
        <v>108</v>
      </c>
      <c r="D93" s="90" t="s">
        <v>201</v>
      </c>
      <c r="E93" s="97">
        <v>2</v>
      </c>
      <c r="F93" s="97"/>
      <c r="G93" s="89"/>
      <c r="I93" s="89"/>
    </row>
    <row r="94" spans="1:9">
      <c r="A94" s="98" t="s">
        <v>47</v>
      </c>
      <c r="B94" s="99" t="s">
        <v>211</v>
      </c>
      <c r="C94" s="100" t="s">
        <v>47</v>
      </c>
      <c r="D94" s="90" t="s">
        <v>201</v>
      </c>
      <c r="E94" s="97">
        <v>2</v>
      </c>
      <c r="F94" s="97"/>
      <c r="G94" s="89"/>
      <c r="I94" s="89"/>
    </row>
    <row r="95" spans="1:9">
      <c r="A95" s="98" t="s">
        <v>65</v>
      </c>
      <c r="B95" s="99" t="s">
        <v>211</v>
      </c>
      <c r="C95" s="100" t="s">
        <v>65</v>
      </c>
      <c r="D95" s="90" t="s">
        <v>201</v>
      </c>
      <c r="E95" s="97">
        <v>2</v>
      </c>
      <c r="G95" s="89"/>
      <c r="I95" s="89"/>
    </row>
    <row r="96" spans="1:9">
      <c r="A96" s="98" t="s">
        <v>95</v>
      </c>
      <c r="B96" s="99" t="s">
        <v>211</v>
      </c>
      <c r="C96" s="100" t="s">
        <v>95</v>
      </c>
      <c r="D96" s="90" t="s">
        <v>204</v>
      </c>
      <c r="E96" s="97">
        <v>3</v>
      </c>
      <c r="G96" s="89"/>
      <c r="I96" s="89"/>
    </row>
    <row r="97" spans="1:9">
      <c r="A97" s="98" t="s">
        <v>176</v>
      </c>
      <c r="B97" s="99" t="s">
        <v>208</v>
      </c>
      <c r="C97" s="100" t="s">
        <v>176</v>
      </c>
      <c r="D97" s="90" t="s">
        <v>208</v>
      </c>
      <c r="E97" s="97">
        <v>9</v>
      </c>
      <c r="G97" s="89"/>
      <c r="I97" s="89"/>
    </row>
    <row r="98" spans="1:9">
      <c r="A98" s="98" t="s">
        <v>46</v>
      </c>
      <c r="B98" s="99" t="s">
        <v>211</v>
      </c>
      <c r="C98" s="100" t="s">
        <v>46</v>
      </c>
      <c r="D98" s="90" t="s">
        <v>204</v>
      </c>
      <c r="E98" s="97">
        <v>3</v>
      </c>
      <c r="F98" s="97"/>
      <c r="G98" s="89"/>
      <c r="I98" s="89"/>
    </row>
    <row r="99" spans="1:9">
      <c r="A99" s="98" t="s">
        <v>43</v>
      </c>
      <c r="B99" s="99" t="s">
        <v>211</v>
      </c>
      <c r="C99" s="100" t="s">
        <v>43</v>
      </c>
      <c r="D99" s="90" t="s">
        <v>201</v>
      </c>
      <c r="E99" s="97">
        <v>2</v>
      </c>
      <c r="F99" s="97"/>
      <c r="G99" s="89"/>
      <c r="I99" s="89"/>
    </row>
    <row r="100" spans="1:9">
      <c r="A100" s="98" t="s">
        <v>148</v>
      </c>
      <c r="B100" s="99" t="s">
        <v>207</v>
      </c>
      <c r="C100" s="100" t="s">
        <v>148</v>
      </c>
      <c r="D100" s="90" t="s">
        <v>204</v>
      </c>
      <c r="E100" s="97">
        <v>3</v>
      </c>
      <c r="G100" s="89"/>
      <c r="I100" s="89"/>
    </row>
    <row r="101" spans="1:9">
      <c r="A101" s="98" t="s">
        <v>149</v>
      </c>
      <c r="B101" s="99" t="s">
        <v>211</v>
      </c>
      <c r="C101" s="100" t="s">
        <v>149</v>
      </c>
      <c r="D101" s="90" t="s">
        <v>202</v>
      </c>
      <c r="E101" s="97">
        <v>1</v>
      </c>
      <c r="F101" s="97"/>
      <c r="G101" s="89"/>
      <c r="I101" s="89"/>
    </row>
    <row r="102" spans="1:9">
      <c r="A102" s="98" t="s">
        <v>150</v>
      </c>
      <c r="B102" s="99" t="s">
        <v>211</v>
      </c>
      <c r="C102" s="100" t="s">
        <v>150</v>
      </c>
      <c r="D102" s="90" t="s">
        <v>204</v>
      </c>
      <c r="E102" s="97">
        <v>3</v>
      </c>
      <c r="F102" s="97"/>
      <c r="G102" s="89"/>
      <c r="I102" s="89"/>
    </row>
    <row r="103" spans="1:9">
      <c r="A103" s="98" t="s">
        <v>151</v>
      </c>
      <c r="B103" s="99" t="s">
        <v>207</v>
      </c>
      <c r="C103" s="100" t="s">
        <v>151</v>
      </c>
      <c r="D103" s="90" t="s">
        <v>204</v>
      </c>
      <c r="E103" s="97">
        <v>3</v>
      </c>
      <c r="F103" s="97"/>
      <c r="G103" s="89"/>
      <c r="I103" s="89"/>
    </row>
    <row r="104" spans="1:9" ht="16.5" customHeight="1">
      <c r="A104" s="98" t="s">
        <v>152</v>
      </c>
      <c r="B104" s="99" t="s">
        <v>207</v>
      </c>
      <c r="C104" s="100" t="s">
        <v>209</v>
      </c>
      <c r="D104" s="90" t="s">
        <v>204</v>
      </c>
      <c r="E104" s="97">
        <v>3</v>
      </c>
      <c r="F104" s="97"/>
      <c r="G104" s="89"/>
      <c r="I104" s="89"/>
    </row>
    <row r="105" spans="1:9">
      <c r="A105" s="98" t="s">
        <v>210</v>
      </c>
      <c r="B105" s="99" t="s">
        <v>211</v>
      </c>
      <c r="C105" s="100" t="s">
        <v>210</v>
      </c>
      <c r="D105" s="90" t="s">
        <v>204</v>
      </c>
      <c r="E105" s="97">
        <v>3</v>
      </c>
      <c r="F105" s="97"/>
      <c r="G105" s="89"/>
      <c r="I105" s="89"/>
    </row>
    <row r="106" spans="1:9">
      <c r="A106" s="98" t="s">
        <v>101</v>
      </c>
      <c r="B106" s="99" t="s">
        <v>211</v>
      </c>
      <c r="C106" s="100" t="s">
        <v>101</v>
      </c>
      <c r="D106" s="90" t="s">
        <v>204</v>
      </c>
      <c r="E106" s="97">
        <v>3</v>
      </c>
      <c r="F106" s="97"/>
      <c r="G106" s="89"/>
      <c r="I106" s="91"/>
    </row>
    <row r="107" spans="1:9">
      <c r="A107" s="98" t="s">
        <v>118</v>
      </c>
      <c r="B107" s="99" t="s">
        <v>211</v>
      </c>
      <c r="C107" s="100" t="s">
        <v>118</v>
      </c>
      <c r="D107" s="90" t="s">
        <v>203</v>
      </c>
      <c r="E107" s="97">
        <v>4</v>
      </c>
      <c r="F107" s="97"/>
      <c r="G107" s="89"/>
      <c r="I107" s="89"/>
    </row>
    <row r="108" spans="1:9">
      <c r="A108" s="98" t="s">
        <v>52</v>
      </c>
      <c r="B108" s="99" t="s">
        <v>211</v>
      </c>
      <c r="C108" s="100" t="s">
        <v>52</v>
      </c>
      <c r="D108" s="90" t="s">
        <v>201</v>
      </c>
      <c r="E108" s="97">
        <v>2</v>
      </c>
      <c r="F108" s="97"/>
      <c r="G108" s="89"/>
      <c r="I108" s="89"/>
    </row>
    <row r="109" spans="1:9">
      <c r="A109" s="98" t="s">
        <v>105</v>
      </c>
      <c r="B109" s="99" t="s">
        <v>211</v>
      </c>
      <c r="C109" s="100" t="s">
        <v>105</v>
      </c>
      <c r="D109" s="90" t="s">
        <v>203</v>
      </c>
      <c r="E109" s="97">
        <v>4</v>
      </c>
      <c r="G109" s="89"/>
      <c r="I109" s="89"/>
    </row>
    <row r="110" spans="1:9">
      <c r="A110" s="98" t="s">
        <v>116</v>
      </c>
      <c r="B110" s="99" t="s">
        <v>211</v>
      </c>
      <c r="C110" s="100" t="s">
        <v>116</v>
      </c>
      <c r="D110" s="90" t="s">
        <v>203</v>
      </c>
      <c r="E110" s="97">
        <v>4</v>
      </c>
      <c r="G110" s="89"/>
      <c r="I110" s="89"/>
    </row>
    <row r="111" spans="1:9">
      <c r="A111" s="98" t="s">
        <v>113</v>
      </c>
      <c r="B111" s="99" t="s">
        <v>211</v>
      </c>
      <c r="C111" s="100" t="s">
        <v>113</v>
      </c>
      <c r="D111" s="90" t="s">
        <v>202</v>
      </c>
      <c r="E111" s="97">
        <v>1</v>
      </c>
      <c r="G111" s="89"/>
      <c r="I111" s="89"/>
    </row>
    <row r="112" spans="1:9">
      <c r="A112" s="98" t="s">
        <v>139</v>
      </c>
      <c r="B112" s="99" t="s">
        <v>211</v>
      </c>
      <c r="C112" s="100" t="s">
        <v>139</v>
      </c>
      <c r="D112" s="90" t="s">
        <v>204</v>
      </c>
      <c r="E112" s="97">
        <v>3</v>
      </c>
      <c r="G112" s="89"/>
      <c r="I112" s="89"/>
    </row>
    <row r="113" spans="1:9">
      <c r="A113" s="98" t="s">
        <v>79</v>
      </c>
      <c r="B113" s="99" t="s">
        <v>211</v>
      </c>
      <c r="C113" s="100" t="s">
        <v>79</v>
      </c>
      <c r="D113" s="90" t="s">
        <v>204</v>
      </c>
      <c r="E113" s="97">
        <v>3</v>
      </c>
      <c r="F113" s="97"/>
      <c r="G113" s="89"/>
      <c r="I113" s="89"/>
    </row>
    <row r="114" spans="1:9">
      <c r="A114" s="98" t="s">
        <v>131</v>
      </c>
      <c r="B114" s="99" t="s">
        <v>211</v>
      </c>
      <c r="C114" s="100" t="s">
        <v>131</v>
      </c>
      <c r="D114" s="90" t="s">
        <v>204</v>
      </c>
      <c r="E114" s="97">
        <v>3</v>
      </c>
      <c r="F114" s="97"/>
      <c r="G114" s="89"/>
      <c r="I114" s="89"/>
    </row>
    <row r="115" spans="1:9">
      <c r="A115" s="98" t="s">
        <v>73</v>
      </c>
      <c r="B115" s="99" t="s">
        <v>211</v>
      </c>
      <c r="C115" s="100" t="s">
        <v>73</v>
      </c>
      <c r="D115" s="90" t="s">
        <v>203</v>
      </c>
      <c r="E115" s="97">
        <v>4</v>
      </c>
      <c r="F115" s="97"/>
      <c r="G115" s="89"/>
      <c r="I115" s="89"/>
    </row>
    <row r="116" spans="1:9">
      <c r="A116" s="98" t="s">
        <v>41</v>
      </c>
      <c r="B116" s="99" t="s">
        <v>211</v>
      </c>
      <c r="C116" s="100" t="s">
        <v>41</v>
      </c>
      <c r="D116" s="90" t="s">
        <v>202</v>
      </c>
      <c r="E116" s="97">
        <v>1</v>
      </c>
      <c r="F116" s="97"/>
      <c r="G116" s="89"/>
      <c r="I116" s="89"/>
    </row>
    <row r="117" spans="1:9">
      <c r="A117" s="98" t="s">
        <v>89</v>
      </c>
      <c r="B117" s="99" t="s">
        <v>211</v>
      </c>
      <c r="C117" s="100" t="s">
        <v>89</v>
      </c>
      <c r="D117" s="90" t="s">
        <v>203</v>
      </c>
      <c r="E117" s="97">
        <v>4</v>
      </c>
      <c r="G117" s="89"/>
      <c r="I117" s="89"/>
    </row>
    <row r="118" spans="1:9">
      <c r="A118" s="98"/>
      <c r="B118" s="102"/>
      <c r="F118" s="97"/>
      <c r="G118" s="89"/>
      <c r="I118" s="89"/>
    </row>
    <row r="119" spans="1:9">
      <c r="G119" s="89"/>
    </row>
    <row r="120" spans="1:9">
      <c r="A120" s="104"/>
    </row>
  </sheetData>
  <sheetProtection password="CE3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148"/>
  <sheetViews>
    <sheetView topLeftCell="A52" workbookViewId="0">
      <selection activeCell="A93" sqref="A93:H93"/>
    </sheetView>
  </sheetViews>
  <sheetFormatPr defaultColWidth="8.90625" defaultRowHeight="13.8"/>
  <cols>
    <col min="1" max="1" width="10.36328125" style="38" bestFit="1" customWidth="1"/>
    <col min="2" max="2" width="12.6328125" style="38" bestFit="1" customWidth="1"/>
    <col min="3" max="3" width="18.08984375" style="38" bestFit="1" customWidth="1"/>
    <col min="4" max="4" width="12" style="38" bestFit="1" customWidth="1"/>
    <col min="5" max="5" width="16.54296875" style="38" bestFit="1" customWidth="1"/>
    <col min="6" max="6" width="8.54296875" style="38" bestFit="1" customWidth="1"/>
    <col min="7" max="7" width="17" style="38" bestFit="1" customWidth="1"/>
    <col min="8" max="8" width="11.36328125" style="38" bestFit="1" customWidth="1"/>
    <col min="9" max="16384" width="8.90625" style="38"/>
  </cols>
  <sheetData>
    <row r="1" spans="1:8">
      <c r="A1" s="36" t="s">
        <v>30</v>
      </c>
      <c r="B1" s="37" t="s">
        <v>31</v>
      </c>
      <c r="C1" s="37" t="s">
        <v>32</v>
      </c>
      <c r="D1" s="37" t="s">
        <v>33</v>
      </c>
      <c r="E1" s="37" t="s">
        <v>34</v>
      </c>
      <c r="F1" s="37" t="s">
        <v>35</v>
      </c>
      <c r="G1" s="37" t="s">
        <v>36</v>
      </c>
      <c r="H1" s="37" t="s">
        <v>37</v>
      </c>
    </row>
    <row r="2" spans="1:8">
      <c r="A2" s="38" t="s">
        <v>38</v>
      </c>
      <c r="B2" s="39">
        <v>575</v>
      </c>
      <c r="C2" s="38">
        <v>100</v>
      </c>
      <c r="D2" s="39">
        <v>20</v>
      </c>
      <c r="E2" s="38">
        <v>10</v>
      </c>
      <c r="F2" s="39">
        <v>700</v>
      </c>
      <c r="G2" s="39">
        <v>120</v>
      </c>
      <c r="H2" s="40">
        <v>0.17391304347826086</v>
      </c>
    </row>
    <row r="3" spans="1:8">
      <c r="A3" s="38" t="s">
        <v>39</v>
      </c>
      <c r="B3" s="39">
        <v>285</v>
      </c>
      <c r="C3" s="38">
        <v>33</v>
      </c>
      <c r="D3" s="39">
        <v>39</v>
      </c>
      <c r="E3" s="38">
        <v>10</v>
      </c>
      <c r="F3" s="39">
        <v>360</v>
      </c>
      <c r="G3" s="39">
        <v>72</v>
      </c>
      <c r="H3" s="40">
        <v>0.20571428571428571</v>
      </c>
    </row>
    <row r="4" spans="1:8">
      <c r="A4" s="38" t="s">
        <v>40</v>
      </c>
      <c r="B4" s="39">
        <v>555</v>
      </c>
      <c r="C4" s="38">
        <v>89</v>
      </c>
      <c r="D4" s="39">
        <v>59</v>
      </c>
      <c r="E4" s="38">
        <v>0</v>
      </c>
      <c r="F4" s="39">
        <v>695</v>
      </c>
      <c r="G4" s="39">
        <v>148</v>
      </c>
      <c r="H4" s="40">
        <v>0.21294964028776978</v>
      </c>
    </row>
    <row r="5" spans="1:8">
      <c r="A5" s="38" t="s">
        <v>41</v>
      </c>
      <c r="B5" s="39">
        <v>185</v>
      </c>
      <c r="C5" s="38">
        <v>38</v>
      </c>
      <c r="D5" s="39">
        <v>18</v>
      </c>
      <c r="E5" s="38">
        <v>4</v>
      </c>
      <c r="F5" s="39">
        <v>240</v>
      </c>
      <c r="G5" s="39">
        <v>56</v>
      </c>
      <c r="H5" s="40">
        <v>0.23728813559322035</v>
      </c>
    </row>
    <row r="6" spans="1:8">
      <c r="A6" s="38" t="s">
        <v>42</v>
      </c>
      <c r="B6" s="39">
        <v>570</v>
      </c>
      <c r="C6" s="38">
        <v>113</v>
      </c>
      <c r="D6" s="39">
        <v>70</v>
      </c>
      <c r="E6" s="38">
        <v>10</v>
      </c>
      <c r="F6" s="39">
        <v>765</v>
      </c>
      <c r="G6" s="39">
        <v>183</v>
      </c>
      <c r="H6" s="40">
        <v>0.24238410596026491</v>
      </c>
    </row>
    <row r="7" spans="1:8">
      <c r="A7" s="38" t="s">
        <v>43</v>
      </c>
      <c r="B7" s="39">
        <v>510</v>
      </c>
      <c r="C7" s="38">
        <v>125</v>
      </c>
      <c r="D7" s="39">
        <v>40</v>
      </c>
      <c r="E7" s="38">
        <v>4</v>
      </c>
      <c r="F7" s="39">
        <v>675</v>
      </c>
      <c r="G7" s="39">
        <v>165</v>
      </c>
      <c r="H7" s="40">
        <v>0.24590163934426229</v>
      </c>
    </row>
    <row r="8" spans="1:8">
      <c r="A8" s="38" t="s">
        <v>44</v>
      </c>
      <c r="B8" s="39">
        <v>785</v>
      </c>
      <c r="C8" s="38">
        <v>145</v>
      </c>
      <c r="D8" s="39">
        <v>115</v>
      </c>
      <c r="E8" s="38">
        <v>10</v>
      </c>
      <c r="F8" s="39">
        <v>1050</v>
      </c>
      <c r="G8" s="39">
        <v>260</v>
      </c>
      <c r="H8" s="40">
        <v>0.25</v>
      </c>
    </row>
    <row r="9" spans="1:8">
      <c r="A9" s="38" t="s">
        <v>45</v>
      </c>
      <c r="B9" s="39">
        <v>1045</v>
      </c>
      <c r="C9" s="38">
        <v>205</v>
      </c>
      <c r="D9" s="39">
        <v>144</v>
      </c>
      <c r="E9" s="38">
        <v>4</v>
      </c>
      <c r="F9" s="39">
        <v>1395</v>
      </c>
      <c r="G9" s="39">
        <v>349</v>
      </c>
      <c r="H9" s="40">
        <v>0.25089863407620416</v>
      </c>
    </row>
    <row r="10" spans="1:8">
      <c r="A10" s="38" t="s">
        <v>46</v>
      </c>
      <c r="B10" s="39">
        <v>575</v>
      </c>
      <c r="C10" s="38">
        <v>104</v>
      </c>
      <c r="D10" s="39">
        <v>90</v>
      </c>
      <c r="E10" s="38">
        <v>10</v>
      </c>
      <c r="F10" s="39">
        <v>780</v>
      </c>
      <c r="G10" s="39">
        <v>194</v>
      </c>
      <c r="H10" s="40">
        <v>0.25194805194805192</v>
      </c>
    </row>
    <row r="11" spans="1:8">
      <c r="A11" s="38" t="s">
        <v>47</v>
      </c>
      <c r="B11" s="39">
        <v>365</v>
      </c>
      <c r="C11" s="38">
        <v>48</v>
      </c>
      <c r="D11" s="39">
        <v>85</v>
      </c>
      <c r="E11" s="38">
        <v>15</v>
      </c>
      <c r="F11" s="39">
        <v>515</v>
      </c>
      <c r="G11" s="39">
        <v>133</v>
      </c>
      <c r="H11" s="40">
        <v>0.26600000000000001</v>
      </c>
    </row>
    <row r="12" spans="1:8">
      <c r="A12" s="38" t="s">
        <v>48</v>
      </c>
      <c r="B12" s="39">
        <v>465</v>
      </c>
      <c r="C12" s="38">
        <v>93</v>
      </c>
      <c r="D12" s="39">
        <v>74</v>
      </c>
      <c r="E12" s="38">
        <v>15</v>
      </c>
      <c r="F12" s="39">
        <v>640</v>
      </c>
      <c r="G12" s="39">
        <v>167</v>
      </c>
      <c r="H12" s="40">
        <v>0.26719999999999999</v>
      </c>
    </row>
    <row r="13" spans="1:8">
      <c r="A13" s="38" t="s">
        <v>49</v>
      </c>
      <c r="B13" s="39">
        <v>1290</v>
      </c>
      <c r="C13" s="38">
        <v>340</v>
      </c>
      <c r="D13" s="39">
        <v>165</v>
      </c>
      <c r="E13" s="38">
        <v>35</v>
      </c>
      <c r="F13" s="39">
        <v>1830</v>
      </c>
      <c r="G13" s="39">
        <v>505</v>
      </c>
      <c r="H13" s="40">
        <v>0.28133704735376047</v>
      </c>
    </row>
    <row r="14" spans="1:8">
      <c r="A14" s="38" t="s">
        <v>50</v>
      </c>
      <c r="B14" s="39">
        <v>475</v>
      </c>
      <c r="C14" s="38">
        <v>90</v>
      </c>
      <c r="D14" s="39">
        <v>99</v>
      </c>
      <c r="E14" s="38">
        <v>4</v>
      </c>
      <c r="F14" s="39">
        <v>665</v>
      </c>
      <c r="G14" s="39">
        <v>189</v>
      </c>
      <c r="H14" s="40">
        <v>0.28593040847201212</v>
      </c>
    </row>
    <row r="15" spans="1:8">
      <c r="A15" s="38" t="s">
        <v>51</v>
      </c>
      <c r="B15" s="39">
        <v>665</v>
      </c>
      <c r="C15" s="38">
        <v>149</v>
      </c>
      <c r="D15" s="39">
        <v>119</v>
      </c>
      <c r="E15" s="38">
        <v>4</v>
      </c>
      <c r="F15" s="39">
        <v>940</v>
      </c>
      <c r="G15" s="39">
        <v>268</v>
      </c>
      <c r="H15" s="40">
        <v>0.28632478632478631</v>
      </c>
    </row>
    <row r="16" spans="1:8">
      <c r="A16" s="38" t="s">
        <v>52</v>
      </c>
      <c r="B16" s="39">
        <v>430</v>
      </c>
      <c r="C16" s="38">
        <v>75</v>
      </c>
      <c r="D16" s="39">
        <v>100</v>
      </c>
      <c r="E16" s="38">
        <v>10</v>
      </c>
      <c r="F16" s="39">
        <v>620</v>
      </c>
      <c r="G16" s="39">
        <v>175</v>
      </c>
      <c r="H16" s="40">
        <v>0.28688524590163933</v>
      </c>
    </row>
    <row r="17" spans="1:8">
      <c r="A17" s="38" t="s">
        <v>53</v>
      </c>
      <c r="B17" s="39">
        <v>1625</v>
      </c>
      <c r="C17" s="38">
        <v>315</v>
      </c>
      <c r="D17" s="39">
        <v>345</v>
      </c>
      <c r="E17" s="38">
        <v>35</v>
      </c>
      <c r="F17" s="39">
        <v>2325</v>
      </c>
      <c r="G17" s="39">
        <v>660</v>
      </c>
      <c r="H17" s="40">
        <v>0.28820960698689957</v>
      </c>
    </row>
    <row r="18" spans="1:8">
      <c r="A18" s="38" t="s">
        <v>54</v>
      </c>
      <c r="B18" s="39">
        <v>280</v>
      </c>
      <c r="C18" s="38">
        <v>73</v>
      </c>
      <c r="D18" s="39">
        <v>40</v>
      </c>
      <c r="E18" s="38">
        <v>0</v>
      </c>
      <c r="F18" s="39">
        <v>390</v>
      </c>
      <c r="G18" s="39">
        <v>113</v>
      </c>
      <c r="H18" s="40">
        <v>0.28974358974358977</v>
      </c>
    </row>
    <row r="19" spans="1:8">
      <c r="A19" s="38" t="s">
        <v>55</v>
      </c>
      <c r="B19" s="39">
        <v>1215</v>
      </c>
      <c r="C19" s="38">
        <v>239</v>
      </c>
      <c r="D19" s="39">
        <v>270</v>
      </c>
      <c r="E19" s="38">
        <v>115</v>
      </c>
      <c r="F19" s="39">
        <v>1845</v>
      </c>
      <c r="G19" s="39">
        <v>509</v>
      </c>
      <c r="H19" s="40">
        <v>0.29421965317919074</v>
      </c>
    </row>
    <row r="20" spans="1:8">
      <c r="A20" s="38" t="s">
        <v>56</v>
      </c>
      <c r="B20" s="39">
        <v>475</v>
      </c>
      <c r="C20" s="38">
        <v>85</v>
      </c>
      <c r="D20" s="39">
        <v>114</v>
      </c>
      <c r="E20" s="38">
        <v>4</v>
      </c>
      <c r="F20" s="39">
        <v>680</v>
      </c>
      <c r="G20" s="39">
        <v>199</v>
      </c>
      <c r="H20" s="40">
        <v>0.29437869822485208</v>
      </c>
    </row>
    <row r="21" spans="1:8">
      <c r="A21" s="38" t="s">
        <v>57</v>
      </c>
      <c r="B21" s="39">
        <v>595</v>
      </c>
      <c r="C21" s="38">
        <v>179</v>
      </c>
      <c r="D21" s="39">
        <v>78</v>
      </c>
      <c r="E21" s="38">
        <v>35</v>
      </c>
      <c r="F21" s="39">
        <v>880</v>
      </c>
      <c r="G21" s="39">
        <v>257</v>
      </c>
      <c r="H21" s="41">
        <v>0.30414201183431955</v>
      </c>
    </row>
    <row r="22" spans="1:8">
      <c r="A22" s="38" t="s">
        <v>58</v>
      </c>
      <c r="B22" s="39">
        <v>2785</v>
      </c>
      <c r="C22" s="38">
        <v>623</v>
      </c>
      <c r="D22" s="39">
        <v>600</v>
      </c>
      <c r="E22" s="38">
        <v>50</v>
      </c>
      <c r="F22" s="39">
        <v>4060</v>
      </c>
      <c r="G22" s="39">
        <v>1223</v>
      </c>
      <c r="H22" s="41">
        <v>0.30498753117206984</v>
      </c>
    </row>
    <row r="23" spans="1:8">
      <c r="A23" s="38" t="s">
        <v>59</v>
      </c>
      <c r="B23" s="39">
        <v>1030</v>
      </c>
      <c r="C23" s="38">
        <v>274</v>
      </c>
      <c r="D23" s="39">
        <v>179</v>
      </c>
      <c r="E23" s="38">
        <v>85</v>
      </c>
      <c r="F23" s="39">
        <v>1570</v>
      </c>
      <c r="G23" s="39">
        <v>453</v>
      </c>
      <c r="H23" s="41">
        <v>0.30505050505050507</v>
      </c>
    </row>
    <row r="24" spans="1:8">
      <c r="A24" s="38" t="s">
        <v>60</v>
      </c>
      <c r="B24" s="39">
        <v>495</v>
      </c>
      <c r="C24" s="38">
        <v>75</v>
      </c>
      <c r="D24" s="39">
        <v>145</v>
      </c>
      <c r="E24" s="38">
        <v>0</v>
      </c>
      <c r="F24" s="39">
        <v>715</v>
      </c>
      <c r="G24" s="39">
        <v>220</v>
      </c>
      <c r="H24" s="41">
        <v>0.30769230769230771</v>
      </c>
    </row>
    <row r="25" spans="1:8">
      <c r="A25" s="38" t="s">
        <v>61</v>
      </c>
      <c r="B25" s="39">
        <v>1330</v>
      </c>
      <c r="C25" s="38">
        <v>350</v>
      </c>
      <c r="D25" s="39">
        <v>250</v>
      </c>
      <c r="E25" s="38">
        <v>10</v>
      </c>
      <c r="F25" s="39">
        <v>1940</v>
      </c>
      <c r="G25" s="39">
        <v>600</v>
      </c>
      <c r="H25" s="41">
        <v>0.31088082901554404</v>
      </c>
    </row>
    <row r="26" spans="1:8">
      <c r="A26" s="38" t="s">
        <v>62</v>
      </c>
      <c r="B26" s="39">
        <v>1125</v>
      </c>
      <c r="C26" s="38">
        <v>244</v>
      </c>
      <c r="D26" s="39">
        <v>270</v>
      </c>
      <c r="E26" s="38">
        <v>20</v>
      </c>
      <c r="F26" s="39">
        <v>1665</v>
      </c>
      <c r="G26" s="39">
        <v>514</v>
      </c>
      <c r="H26" s="41">
        <v>0.31246200607902735</v>
      </c>
    </row>
    <row r="27" spans="1:8">
      <c r="A27" s="38" t="s">
        <v>63</v>
      </c>
      <c r="B27" s="39">
        <v>1075</v>
      </c>
      <c r="C27" s="38">
        <v>345</v>
      </c>
      <c r="D27" s="39">
        <v>145</v>
      </c>
      <c r="E27" s="38">
        <v>35</v>
      </c>
      <c r="F27" s="39">
        <v>1595</v>
      </c>
      <c r="G27" s="39">
        <v>490</v>
      </c>
      <c r="H27" s="41">
        <v>0.3141025641025641</v>
      </c>
    </row>
    <row r="28" spans="1:8">
      <c r="A28" s="38" t="s">
        <v>64</v>
      </c>
      <c r="B28" s="39">
        <v>6255</v>
      </c>
      <c r="C28" s="38">
        <v>1580</v>
      </c>
      <c r="D28" s="39">
        <v>1385</v>
      </c>
      <c r="E28" s="38">
        <v>310</v>
      </c>
      <c r="F28" s="39">
        <v>9535</v>
      </c>
      <c r="G28" s="39">
        <v>2965</v>
      </c>
      <c r="H28" s="41">
        <v>0.3214092140921409</v>
      </c>
    </row>
    <row r="29" spans="1:8">
      <c r="A29" s="38" t="s">
        <v>65</v>
      </c>
      <c r="B29" s="39">
        <v>315</v>
      </c>
      <c r="C29" s="38">
        <v>50</v>
      </c>
      <c r="D29" s="39">
        <v>100</v>
      </c>
      <c r="E29" s="38">
        <v>4</v>
      </c>
      <c r="F29" s="39">
        <v>465</v>
      </c>
      <c r="G29" s="39">
        <v>150</v>
      </c>
      <c r="H29" s="41">
        <v>0.32537960954446854</v>
      </c>
    </row>
    <row r="30" spans="1:8">
      <c r="A30" s="38" t="s">
        <v>149</v>
      </c>
      <c r="B30" s="39">
        <v>615</v>
      </c>
      <c r="C30" s="38">
        <v>180</v>
      </c>
      <c r="D30" s="39">
        <v>115</v>
      </c>
      <c r="E30" s="38">
        <v>10</v>
      </c>
      <c r="F30" s="39">
        <v>915</v>
      </c>
      <c r="G30" s="39">
        <v>295</v>
      </c>
      <c r="H30" s="41">
        <v>0.32596685082872928</v>
      </c>
    </row>
    <row r="31" spans="1:8">
      <c r="A31" s="38" t="s">
        <v>66</v>
      </c>
      <c r="B31" s="39">
        <v>685</v>
      </c>
      <c r="C31" s="38">
        <v>165</v>
      </c>
      <c r="D31" s="39">
        <v>172</v>
      </c>
      <c r="E31" s="38">
        <v>10</v>
      </c>
      <c r="F31" s="39">
        <v>1035</v>
      </c>
      <c r="G31" s="39">
        <v>337</v>
      </c>
      <c r="H31" s="41">
        <v>0.32878048780487806</v>
      </c>
    </row>
    <row r="32" spans="1:8">
      <c r="A32" s="38" t="s">
        <v>67</v>
      </c>
      <c r="B32" s="39">
        <v>810</v>
      </c>
      <c r="C32" s="38">
        <v>179</v>
      </c>
      <c r="D32" s="39">
        <v>225</v>
      </c>
      <c r="E32" s="38">
        <v>25</v>
      </c>
      <c r="F32" s="39">
        <v>1235</v>
      </c>
      <c r="G32" s="39">
        <v>404</v>
      </c>
      <c r="H32" s="41">
        <v>0.33388429752066118</v>
      </c>
    </row>
    <row r="33" spans="1:8">
      <c r="A33" s="38" t="s">
        <v>68</v>
      </c>
      <c r="B33" s="39">
        <v>840</v>
      </c>
      <c r="C33" s="38">
        <v>165</v>
      </c>
      <c r="D33" s="39">
        <v>255</v>
      </c>
      <c r="E33" s="38">
        <v>15</v>
      </c>
      <c r="F33" s="39">
        <v>1270</v>
      </c>
      <c r="G33" s="39">
        <v>420</v>
      </c>
      <c r="H33" s="41">
        <v>0.33466135458167329</v>
      </c>
    </row>
    <row r="34" spans="1:8">
      <c r="A34" s="38" t="s">
        <v>69</v>
      </c>
      <c r="B34" s="39">
        <v>610</v>
      </c>
      <c r="C34" s="38">
        <v>200</v>
      </c>
      <c r="D34" s="39">
        <v>110</v>
      </c>
      <c r="E34" s="38">
        <v>15</v>
      </c>
      <c r="F34" s="39">
        <v>940</v>
      </c>
      <c r="G34" s="39">
        <v>310</v>
      </c>
      <c r="H34" s="41">
        <v>0.33513513513513515</v>
      </c>
    </row>
    <row r="35" spans="1:8">
      <c r="A35" s="38" t="s">
        <v>70</v>
      </c>
      <c r="B35" s="39">
        <v>865</v>
      </c>
      <c r="C35" s="38">
        <v>230</v>
      </c>
      <c r="D35" s="39">
        <v>210</v>
      </c>
      <c r="E35" s="38">
        <v>4</v>
      </c>
      <c r="F35" s="39">
        <v>1310</v>
      </c>
      <c r="G35" s="39">
        <v>440</v>
      </c>
      <c r="H35" s="41">
        <v>0.33690658499234305</v>
      </c>
    </row>
    <row r="36" spans="1:8">
      <c r="A36" s="38" t="s">
        <v>71</v>
      </c>
      <c r="B36" s="39">
        <v>1855</v>
      </c>
      <c r="C36" s="38">
        <v>580</v>
      </c>
      <c r="D36" s="39">
        <v>365</v>
      </c>
      <c r="E36" s="38">
        <v>115</v>
      </c>
      <c r="F36" s="39">
        <v>2910</v>
      </c>
      <c r="G36" s="39">
        <v>945</v>
      </c>
      <c r="H36" s="41">
        <v>0.33810375670840787</v>
      </c>
    </row>
    <row r="37" spans="1:8">
      <c r="A37" s="38" t="s">
        <v>72</v>
      </c>
      <c r="B37" s="39">
        <v>1065</v>
      </c>
      <c r="C37" s="38">
        <v>385</v>
      </c>
      <c r="D37" s="39">
        <v>175</v>
      </c>
      <c r="E37" s="38">
        <v>10</v>
      </c>
      <c r="F37" s="39">
        <v>1635</v>
      </c>
      <c r="G37" s="39">
        <v>560</v>
      </c>
      <c r="H37" s="41">
        <v>0.3446153846153846</v>
      </c>
    </row>
    <row r="38" spans="1:8">
      <c r="A38" s="38" t="s">
        <v>73</v>
      </c>
      <c r="B38" s="39">
        <v>2335</v>
      </c>
      <c r="C38" s="38">
        <v>680</v>
      </c>
      <c r="D38" s="39">
        <v>560</v>
      </c>
      <c r="E38" s="38">
        <v>50</v>
      </c>
      <c r="F38" s="39">
        <v>3625</v>
      </c>
      <c r="G38" s="39">
        <v>1240</v>
      </c>
      <c r="H38" s="41">
        <v>0.34685314685314683</v>
      </c>
    </row>
    <row r="39" spans="1:8">
      <c r="A39" s="38" t="s">
        <v>74</v>
      </c>
      <c r="B39" s="39">
        <v>600</v>
      </c>
      <c r="C39" s="38">
        <v>129</v>
      </c>
      <c r="D39" s="39">
        <v>194</v>
      </c>
      <c r="E39" s="38">
        <v>10</v>
      </c>
      <c r="F39" s="39">
        <v>940</v>
      </c>
      <c r="G39" s="39">
        <v>323</v>
      </c>
      <c r="H39" s="41">
        <v>0.34731182795698923</v>
      </c>
    </row>
    <row r="40" spans="1:8">
      <c r="A40" s="38" t="s">
        <v>75</v>
      </c>
      <c r="B40" s="39">
        <v>1065</v>
      </c>
      <c r="C40" s="38">
        <v>340</v>
      </c>
      <c r="D40" s="39">
        <v>230</v>
      </c>
      <c r="E40" s="38">
        <v>55</v>
      </c>
      <c r="F40" s="39">
        <v>1685</v>
      </c>
      <c r="G40" s="39">
        <v>570</v>
      </c>
      <c r="H40" s="41">
        <v>0.34969325153374231</v>
      </c>
    </row>
    <row r="41" spans="1:8">
      <c r="A41" s="38" t="s">
        <v>76</v>
      </c>
      <c r="B41" s="39">
        <v>340</v>
      </c>
      <c r="C41" s="38">
        <v>80</v>
      </c>
      <c r="D41" s="39">
        <v>105</v>
      </c>
      <c r="E41" s="38">
        <v>4</v>
      </c>
      <c r="F41" s="39">
        <v>530</v>
      </c>
      <c r="G41" s="39">
        <v>185</v>
      </c>
      <c r="H41" s="41">
        <v>0.35171102661596959</v>
      </c>
    </row>
    <row r="42" spans="1:8">
      <c r="A42" s="38" t="s">
        <v>77</v>
      </c>
      <c r="B42" s="39">
        <v>4930</v>
      </c>
      <c r="C42" s="38">
        <v>1410</v>
      </c>
      <c r="D42" s="39">
        <v>1285</v>
      </c>
      <c r="E42" s="38">
        <v>150</v>
      </c>
      <c r="F42" s="39">
        <v>7780</v>
      </c>
      <c r="G42" s="39">
        <v>2695</v>
      </c>
      <c r="H42" s="41">
        <v>0.35321100917431192</v>
      </c>
    </row>
    <row r="43" spans="1:8">
      <c r="A43" s="38" t="s">
        <v>78</v>
      </c>
      <c r="B43" s="39">
        <v>1220</v>
      </c>
      <c r="C43" s="38">
        <v>370</v>
      </c>
      <c r="D43" s="39">
        <v>300</v>
      </c>
      <c r="E43" s="38">
        <v>35</v>
      </c>
      <c r="F43" s="39">
        <v>1925</v>
      </c>
      <c r="G43" s="39">
        <v>670</v>
      </c>
      <c r="H43" s="41">
        <v>0.35449735449735448</v>
      </c>
    </row>
    <row r="44" spans="1:8">
      <c r="A44" s="38" t="s">
        <v>79</v>
      </c>
      <c r="B44" s="39">
        <v>1040</v>
      </c>
      <c r="C44" s="38">
        <v>260</v>
      </c>
      <c r="D44" s="39">
        <v>320</v>
      </c>
      <c r="E44" s="38">
        <v>25</v>
      </c>
      <c r="F44" s="39">
        <v>1645</v>
      </c>
      <c r="G44" s="39">
        <v>580</v>
      </c>
      <c r="H44" s="41">
        <v>0.35802469135802467</v>
      </c>
    </row>
    <row r="45" spans="1:8">
      <c r="A45" s="38" t="s">
        <v>80</v>
      </c>
      <c r="B45" s="39">
        <v>2425</v>
      </c>
      <c r="C45" s="38">
        <v>760</v>
      </c>
      <c r="D45" s="39">
        <v>605</v>
      </c>
      <c r="E45" s="38">
        <v>115</v>
      </c>
      <c r="F45" s="39">
        <v>3915</v>
      </c>
      <c r="G45" s="39">
        <v>1365</v>
      </c>
      <c r="H45" s="41">
        <v>0.35921052631578948</v>
      </c>
    </row>
    <row r="46" spans="1:8">
      <c r="A46" s="38" t="s">
        <v>81</v>
      </c>
      <c r="B46" s="39">
        <v>2830</v>
      </c>
      <c r="C46" s="38">
        <v>840</v>
      </c>
      <c r="D46" s="39">
        <v>745</v>
      </c>
      <c r="E46" s="38">
        <v>65</v>
      </c>
      <c r="F46" s="39">
        <v>4475</v>
      </c>
      <c r="G46" s="39">
        <v>1585</v>
      </c>
      <c r="H46" s="41">
        <v>0.35941043083900226</v>
      </c>
    </row>
    <row r="47" spans="1:8">
      <c r="A47" s="38" t="s">
        <v>82</v>
      </c>
      <c r="B47" s="39">
        <v>905</v>
      </c>
      <c r="C47" s="38">
        <v>399</v>
      </c>
      <c r="D47" s="39">
        <v>115</v>
      </c>
      <c r="E47" s="38">
        <v>10</v>
      </c>
      <c r="F47" s="39">
        <v>1430</v>
      </c>
      <c r="G47" s="39">
        <v>514</v>
      </c>
      <c r="H47" s="41">
        <v>0.36197183098591551</v>
      </c>
    </row>
    <row r="48" spans="1:8">
      <c r="A48" s="38" t="s">
        <v>83</v>
      </c>
      <c r="B48" s="39">
        <v>1345</v>
      </c>
      <c r="C48" s="38">
        <v>410</v>
      </c>
      <c r="D48" s="39">
        <v>355</v>
      </c>
      <c r="E48" s="38">
        <v>15</v>
      </c>
      <c r="F48" s="39">
        <v>2125</v>
      </c>
      <c r="G48" s="39">
        <v>765</v>
      </c>
      <c r="H48" s="41">
        <v>0.36255924170616116</v>
      </c>
    </row>
    <row r="49" spans="1:8">
      <c r="A49" s="38" t="s">
        <v>84</v>
      </c>
      <c r="B49" s="39">
        <v>1235</v>
      </c>
      <c r="C49" s="38">
        <v>465</v>
      </c>
      <c r="D49" s="39">
        <v>235</v>
      </c>
      <c r="E49" s="38">
        <v>10</v>
      </c>
      <c r="F49" s="39">
        <v>1940</v>
      </c>
      <c r="G49" s="39">
        <v>700</v>
      </c>
      <c r="H49" s="41">
        <v>0.36269430051813473</v>
      </c>
    </row>
    <row r="50" spans="1:8">
      <c r="A50" s="38" t="s">
        <v>85</v>
      </c>
      <c r="B50" s="39">
        <v>550</v>
      </c>
      <c r="C50" s="38">
        <v>170</v>
      </c>
      <c r="D50" s="39">
        <v>149</v>
      </c>
      <c r="E50" s="38">
        <v>40</v>
      </c>
      <c r="F50" s="39">
        <v>915</v>
      </c>
      <c r="G50" s="39">
        <v>319</v>
      </c>
      <c r="H50" s="41">
        <v>0.36457142857142855</v>
      </c>
    </row>
    <row r="51" spans="1:8">
      <c r="A51" s="38" t="s">
        <v>153</v>
      </c>
      <c r="B51" s="39">
        <v>995</v>
      </c>
      <c r="C51" s="38">
        <v>293</v>
      </c>
      <c r="D51" s="39">
        <v>274</v>
      </c>
      <c r="E51" s="38">
        <v>0</v>
      </c>
      <c r="F51" s="39">
        <v>1555</v>
      </c>
      <c r="G51" s="39">
        <v>567</v>
      </c>
      <c r="H51" s="41">
        <v>0.36463022508038584</v>
      </c>
    </row>
    <row r="52" spans="1:8">
      <c r="A52" s="38" t="s">
        <v>86</v>
      </c>
      <c r="B52" s="39">
        <v>4035</v>
      </c>
      <c r="C52" s="38">
        <v>1380</v>
      </c>
      <c r="D52" s="39">
        <v>945</v>
      </c>
      <c r="E52" s="38">
        <v>85</v>
      </c>
      <c r="F52" s="39">
        <v>6450</v>
      </c>
      <c r="G52" s="39">
        <v>2325</v>
      </c>
      <c r="H52" s="41">
        <v>0.3652788688138256</v>
      </c>
    </row>
    <row r="53" spans="1:8">
      <c r="A53" s="38" t="s">
        <v>87</v>
      </c>
      <c r="B53" s="39">
        <v>2130</v>
      </c>
      <c r="C53" s="38">
        <v>555</v>
      </c>
      <c r="D53" s="39">
        <v>675</v>
      </c>
      <c r="E53" s="38">
        <v>80</v>
      </c>
      <c r="F53" s="39">
        <v>3445</v>
      </c>
      <c r="G53" s="39">
        <v>1230</v>
      </c>
      <c r="H53" s="41">
        <v>0.36552748885586922</v>
      </c>
    </row>
    <row r="54" spans="1:8">
      <c r="A54" s="38" t="s">
        <v>88</v>
      </c>
      <c r="B54" s="39">
        <v>1480</v>
      </c>
      <c r="C54" s="38">
        <v>495</v>
      </c>
      <c r="D54" s="39">
        <v>364</v>
      </c>
      <c r="E54" s="38">
        <v>25</v>
      </c>
      <c r="F54" s="39">
        <v>2360</v>
      </c>
      <c r="G54" s="39">
        <v>859</v>
      </c>
      <c r="H54" s="41">
        <v>0.36788008565310493</v>
      </c>
    </row>
    <row r="55" spans="1:8">
      <c r="A55" s="38" t="s">
        <v>89</v>
      </c>
      <c r="B55" s="39">
        <v>1440</v>
      </c>
      <c r="C55" s="38">
        <v>445</v>
      </c>
      <c r="D55" s="39">
        <v>405</v>
      </c>
      <c r="E55" s="38">
        <v>80</v>
      </c>
      <c r="F55" s="39">
        <v>2375</v>
      </c>
      <c r="G55" s="39">
        <v>850</v>
      </c>
      <c r="H55" s="41">
        <v>0.37037037037037035</v>
      </c>
    </row>
    <row r="56" spans="1:8">
      <c r="A56" s="38" t="s">
        <v>90</v>
      </c>
      <c r="B56" s="39">
        <v>435</v>
      </c>
      <c r="C56" s="38">
        <v>119</v>
      </c>
      <c r="D56" s="39">
        <v>138</v>
      </c>
      <c r="E56" s="38">
        <v>10</v>
      </c>
      <c r="F56" s="39">
        <v>700</v>
      </c>
      <c r="G56" s="39">
        <v>257</v>
      </c>
      <c r="H56" s="41">
        <v>0.37246376811594201</v>
      </c>
    </row>
    <row r="57" spans="1:8">
      <c r="A57" s="38" t="s">
        <v>91</v>
      </c>
      <c r="B57" s="39">
        <v>1415</v>
      </c>
      <c r="C57" s="38">
        <v>575</v>
      </c>
      <c r="D57" s="39">
        <v>280</v>
      </c>
      <c r="E57" s="38">
        <v>15</v>
      </c>
      <c r="F57" s="39">
        <v>2285</v>
      </c>
      <c r="G57" s="39">
        <v>855</v>
      </c>
      <c r="H57" s="41">
        <v>0.37665198237885461</v>
      </c>
    </row>
    <row r="58" spans="1:8">
      <c r="A58" s="38" t="s">
        <v>92</v>
      </c>
      <c r="B58" s="39">
        <v>6700</v>
      </c>
      <c r="C58" s="38">
        <v>2300</v>
      </c>
      <c r="D58" s="39">
        <v>1765</v>
      </c>
      <c r="E58" s="38">
        <v>130</v>
      </c>
      <c r="F58" s="39">
        <v>10895</v>
      </c>
      <c r="G58" s="39">
        <v>4065</v>
      </c>
      <c r="H58" s="41">
        <v>0.37761263353460289</v>
      </c>
    </row>
    <row r="59" spans="1:8">
      <c r="A59" s="38" t="s">
        <v>93</v>
      </c>
      <c r="B59" s="39">
        <v>16380</v>
      </c>
      <c r="C59" s="38">
        <v>5545</v>
      </c>
      <c r="D59" s="39">
        <v>4394</v>
      </c>
      <c r="E59" s="38">
        <v>315</v>
      </c>
      <c r="F59" s="39">
        <v>26635</v>
      </c>
      <c r="G59" s="39">
        <v>9939</v>
      </c>
      <c r="H59" s="41">
        <v>0.37762158054711248</v>
      </c>
    </row>
    <row r="60" spans="1:8">
      <c r="A60" s="38" t="s">
        <v>94</v>
      </c>
      <c r="B60" s="39">
        <v>1195</v>
      </c>
      <c r="C60" s="38">
        <v>315</v>
      </c>
      <c r="D60" s="39">
        <v>414</v>
      </c>
      <c r="E60" s="38">
        <v>45</v>
      </c>
      <c r="F60" s="39">
        <v>1970</v>
      </c>
      <c r="G60" s="39">
        <v>729</v>
      </c>
      <c r="H60" s="41">
        <v>0.37870129870129871</v>
      </c>
    </row>
    <row r="61" spans="1:8">
      <c r="A61" s="38" t="s">
        <v>95</v>
      </c>
      <c r="B61" s="39">
        <v>2895</v>
      </c>
      <c r="C61" s="38">
        <v>770</v>
      </c>
      <c r="D61" s="39">
        <v>1010</v>
      </c>
      <c r="E61" s="38">
        <v>65</v>
      </c>
      <c r="F61" s="39">
        <v>4745</v>
      </c>
      <c r="G61" s="39">
        <v>1780</v>
      </c>
      <c r="H61" s="41">
        <v>0.38034188034188032</v>
      </c>
    </row>
    <row r="62" spans="1:8">
      <c r="A62" s="38" t="s">
        <v>96</v>
      </c>
      <c r="B62" s="39">
        <v>8155</v>
      </c>
      <c r="C62" s="38">
        <v>2560</v>
      </c>
      <c r="D62" s="39">
        <v>2515</v>
      </c>
      <c r="E62" s="38">
        <v>110</v>
      </c>
      <c r="F62" s="39">
        <v>13340</v>
      </c>
      <c r="G62" s="39">
        <v>5075</v>
      </c>
      <c r="H62" s="41">
        <v>0.3835978835978836</v>
      </c>
    </row>
    <row r="63" spans="1:8">
      <c r="A63" s="38" t="s">
        <v>97</v>
      </c>
      <c r="B63" s="39">
        <v>810</v>
      </c>
      <c r="C63" s="38">
        <v>305</v>
      </c>
      <c r="D63" s="39">
        <v>195</v>
      </c>
      <c r="E63" s="38">
        <v>15</v>
      </c>
      <c r="F63" s="39">
        <v>1315</v>
      </c>
      <c r="G63" s="39">
        <v>500</v>
      </c>
      <c r="H63" s="41">
        <v>0.38461538461538464</v>
      </c>
    </row>
    <row r="64" spans="1:8">
      <c r="A64" s="38" t="s">
        <v>148</v>
      </c>
      <c r="B64" s="39">
        <v>17400</v>
      </c>
      <c r="C64" s="38">
        <v>6030</v>
      </c>
      <c r="D64" s="39">
        <v>4860</v>
      </c>
      <c r="E64" s="38">
        <v>365</v>
      </c>
      <c r="F64" s="39">
        <v>28665</v>
      </c>
      <c r="G64" s="39">
        <v>10890</v>
      </c>
      <c r="H64" s="41">
        <v>0.38480565371024733</v>
      </c>
    </row>
    <row r="65" spans="1:8">
      <c r="A65" s="38" t="s">
        <v>98</v>
      </c>
      <c r="B65" s="39">
        <v>9805</v>
      </c>
      <c r="C65" s="38">
        <v>2885</v>
      </c>
      <c r="D65" s="39">
        <v>3250</v>
      </c>
      <c r="E65" s="38">
        <v>160</v>
      </c>
      <c r="F65" s="39">
        <v>16100</v>
      </c>
      <c r="G65" s="39">
        <v>6135</v>
      </c>
      <c r="H65" s="41">
        <v>0.38488080301129235</v>
      </c>
    </row>
    <row r="66" spans="1:8">
      <c r="A66" s="38" t="s">
        <v>99</v>
      </c>
      <c r="B66" s="39">
        <v>455</v>
      </c>
      <c r="C66" s="38">
        <v>170</v>
      </c>
      <c r="D66" s="39">
        <v>114</v>
      </c>
      <c r="E66" s="38">
        <v>4</v>
      </c>
      <c r="F66" s="39">
        <v>740</v>
      </c>
      <c r="G66" s="39">
        <v>284</v>
      </c>
      <c r="H66" s="41">
        <v>0.3858695652173913</v>
      </c>
    </row>
    <row r="67" spans="1:8">
      <c r="A67" s="38" t="s">
        <v>100</v>
      </c>
      <c r="B67" s="39">
        <v>945</v>
      </c>
      <c r="C67" s="38">
        <v>265</v>
      </c>
      <c r="D67" s="39">
        <v>335</v>
      </c>
      <c r="E67" s="38">
        <v>15</v>
      </c>
      <c r="F67" s="39">
        <v>1565</v>
      </c>
      <c r="G67" s="39">
        <v>600</v>
      </c>
      <c r="H67" s="41">
        <v>0.38709677419354838</v>
      </c>
    </row>
    <row r="68" spans="1:8">
      <c r="A68" s="38" t="s">
        <v>101</v>
      </c>
      <c r="B68" s="39">
        <v>2210</v>
      </c>
      <c r="C68" s="38">
        <v>905</v>
      </c>
      <c r="D68" s="39">
        <v>499</v>
      </c>
      <c r="E68" s="38">
        <v>45</v>
      </c>
      <c r="F68" s="39">
        <v>3660</v>
      </c>
      <c r="G68" s="39">
        <v>1404</v>
      </c>
      <c r="H68" s="41">
        <v>0.38838174273858922</v>
      </c>
    </row>
    <row r="69" spans="1:8">
      <c r="A69" s="38" t="s">
        <v>102</v>
      </c>
      <c r="B69" s="39">
        <v>2955</v>
      </c>
      <c r="C69" s="38">
        <v>880</v>
      </c>
      <c r="D69" s="39">
        <v>1020</v>
      </c>
      <c r="E69" s="38">
        <v>80</v>
      </c>
      <c r="F69" s="39">
        <v>4940</v>
      </c>
      <c r="G69" s="39">
        <v>1900</v>
      </c>
      <c r="H69" s="41">
        <v>0.39094650205761317</v>
      </c>
    </row>
    <row r="70" spans="1:8">
      <c r="A70" s="38" t="s">
        <v>103</v>
      </c>
      <c r="B70" s="39">
        <v>315</v>
      </c>
      <c r="C70" s="38">
        <v>143</v>
      </c>
      <c r="D70" s="39">
        <v>65</v>
      </c>
      <c r="E70" s="38">
        <v>50</v>
      </c>
      <c r="F70" s="39">
        <v>580</v>
      </c>
      <c r="G70" s="39">
        <v>208</v>
      </c>
      <c r="H70" s="41">
        <v>0.39245283018867927</v>
      </c>
    </row>
    <row r="71" spans="1:8">
      <c r="A71" s="38" t="s">
        <v>104</v>
      </c>
      <c r="B71" s="39">
        <v>5630</v>
      </c>
      <c r="C71" s="38">
        <v>1930</v>
      </c>
      <c r="D71" s="39">
        <v>1740</v>
      </c>
      <c r="E71" s="38">
        <v>130</v>
      </c>
      <c r="F71" s="39">
        <v>9425</v>
      </c>
      <c r="G71" s="39">
        <v>3670</v>
      </c>
      <c r="H71" s="41">
        <v>0.39483593329747174</v>
      </c>
    </row>
    <row r="72" spans="1:8">
      <c r="A72" s="38" t="s">
        <v>105</v>
      </c>
      <c r="B72" s="39">
        <v>5415</v>
      </c>
      <c r="C72" s="38">
        <v>2025</v>
      </c>
      <c r="D72" s="39">
        <v>1515</v>
      </c>
      <c r="E72" s="38">
        <v>145</v>
      </c>
      <c r="F72" s="39">
        <v>9105</v>
      </c>
      <c r="G72" s="39">
        <v>3540</v>
      </c>
      <c r="H72" s="41">
        <v>0.3950892857142857</v>
      </c>
    </row>
    <row r="73" spans="1:8">
      <c r="A73" s="38" t="s">
        <v>106</v>
      </c>
      <c r="B73" s="39">
        <v>900</v>
      </c>
      <c r="C73" s="38">
        <v>385</v>
      </c>
      <c r="D73" s="39">
        <v>205</v>
      </c>
      <c r="E73" s="38">
        <v>60</v>
      </c>
      <c r="F73" s="39">
        <v>1550</v>
      </c>
      <c r="G73" s="39">
        <v>590</v>
      </c>
      <c r="H73" s="41">
        <v>0.39597315436241609</v>
      </c>
    </row>
    <row r="74" spans="1:8">
      <c r="A74" s="38" t="s">
        <v>107</v>
      </c>
      <c r="B74" s="39">
        <v>560</v>
      </c>
      <c r="C74" s="38">
        <v>230</v>
      </c>
      <c r="D74" s="39">
        <v>144</v>
      </c>
      <c r="E74" s="38">
        <v>4</v>
      </c>
      <c r="F74" s="39">
        <v>945</v>
      </c>
      <c r="G74" s="39">
        <v>374</v>
      </c>
      <c r="H74" s="41">
        <v>0.39744952178533477</v>
      </c>
    </row>
    <row r="75" spans="1:8">
      <c r="A75" s="38" t="s">
        <v>108</v>
      </c>
      <c r="B75" s="39">
        <v>1700</v>
      </c>
      <c r="C75" s="38">
        <v>624</v>
      </c>
      <c r="D75" s="39">
        <v>505</v>
      </c>
      <c r="E75" s="38">
        <v>30</v>
      </c>
      <c r="F75" s="39">
        <v>2865</v>
      </c>
      <c r="G75" s="39">
        <v>1129</v>
      </c>
      <c r="H75" s="41">
        <v>0.39823633156966493</v>
      </c>
    </row>
    <row r="76" spans="1:8">
      <c r="A76" s="38" t="s">
        <v>109</v>
      </c>
      <c r="B76" s="39">
        <v>795</v>
      </c>
      <c r="C76" s="38">
        <v>195</v>
      </c>
      <c r="D76" s="39">
        <v>330</v>
      </c>
      <c r="E76" s="38">
        <v>15</v>
      </c>
      <c r="F76" s="39">
        <v>1330</v>
      </c>
      <c r="G76" s="39">
        <v>525</v>
      </c>
      <c r="H76" s="41">
        <v>0.39923954372623577</v>
      </c>
    </row>
    <row r="77" spans="1:8">
      <c r="A77" s="38" t="s">
        <v>110</v>
      </c>
      <c r="B77" s="39">
        <v>1965</v>
      </c>
      <c r="C77" s="38">
        <v>640</v>
      </c>
      <c r="D77" s="39">
        <v>670</v>
      </c>
      <c r="E77" s="38">
        <v>55</v>
      </c>
      <c r="F77" s="39">
        <v>3330</v>
      </c>
      <c r="G77" s="39">
        <v>1310</v>
      </c>
      <c r="H77" s="42">
        <v>0.4</v>
      </c>
    </row>
    <row r="78" spans="1:8">
      <c r="A78" s="38" t="s">
        <v>111</v>
      </c>
      <c r="B78" s="39">
        <v>3130</v>
      </c>
      <c r="C78" s="38">
        <v>1110</v>
      </c>
      <c r="D78" s="39">
        <v>985</v>
      </c>
      <c r="E78" s="38">
        <v>75</v>
      </c>
      <c r="F78" s="39">
        <v>5300</v>
      </c>
      <c r="G78" s="39">
        <v>2095</v>
      </c>
      <c r="H78" s="42">
        <v>0.40095693779904307</v>
      </c>
    </row>
    <row r="79" spans="1:8">
      <c r="A79" s="38" t="s">
        <v>112</v>
      </c>
      <c r="B79" s="39">
        <v>5980</v>
      </c>
      <c r="C79" s="38">
        <v>1840</v>
      </c>
      <c r="D79" s="39">
        <v>2220</v>
      </c>
      <c r="E79" s="38">
        <v>475</v>
      </c>
      <c r="F79" s="39">
        <v>10510</v>
      </c>
      <c r="G79" s="39">
        <v>4060</v>
      </c>
      <c r="H79" s="42">
        <v>0.40458395615346288</v>
      </c>
    </row>
    <row r="80" spans="1:8">
      <c r="A80" s="38" t="s">
        <v>113</v>
      </c>
      <c r="B80" s="39">
        <v>1650</v>
      </c>
      <c r="C80" s="38">
        <v>504</v>
      </c>
      <c r="D80" s="39">
        <v>625</v>
      </c>
      <c r="E80" s="38">
        <v>30</v>
      </c>
      <c r="F80" s="39">
        <v>2810</v>
      </c>
      <c r="G80" s="39">
        <v>1129</v>
      </c>
      <c r="H80" s="42">
        <v>0.40611510791366906</v>
      </c>
    </row>
    <row r="81" spans="1:8">
      <c r="A81" s="38" t="s">
        <v>114</v>
      </c>
      <c r="B81" s="39">
        <v>525</v>
      </c>
      <c r="C81" s="38">
        <v>224</v>
      </c>
      <c r="D81" s="39">
        <v>130</v>
      </c>
      <c r="E81" s="38">
        <v>45</v>
      </c>
      <c r="F81" s="39">
        <v>915</v>
      </c>
      <c r="G81" s="39">
        <v>354</v>
      </c>
      <c r="H81" s="42">
        <v>0.40689655172413791</v>
      </c>
    </row>
    <row r="82" spans="1:8">
      <c r="A82" s="38" t="s">
        <v>150</v>
      </c>
      <c r="B82" s="39">
        <v>4625</v>
      </c>
      <c r="C82" s="38">
        <v>1349</v>
      </c>
      <c r="D82" s="39">
        <v>1835</v>
      </c>
      <c r="E82" s="38">
        <v>140</v>
      </c>
      <c r="F82" s="39">
        <v>7950</v>
      </c>
      <c r="G82" s="39">
        <v>3184</v>
      </c>
      <c r="H82" s="42">
        <v>0.40768245838668377</v>
      </c>
    </row>
    <row r="83" spans="1:8">
      <c r="A83" s="38" t="s">
        <v>115</v>
      </c>
      <c r="B83" s="39">
        <v>1220</v>
      </c>
      <c r="C83" s="38">
        <v>395</v>
      </c>
      <c r="D83" s="39">
        <v>450</v>
      </c>
      <c r="E83" s="38">
        <v>45</v>
      </c>
      <c r="F83" s="39">
        <v>2105</v>
      </c>
      <c r="G83" s="39">
        <v>845</v>
      </c>
      <c r="H83" s="42">
        <v>0.41019417475728154</v>
      </c>
    </row>
    <row r="84" spans="1:8">
      <c r="A84" s="38" t="s">
        <v>116</v>
      </c>
      <c r="B84" s="39">
        <v>1465</v>
      </c>
      <c r="C84" s="38">
        <v>444</v>
      </c>
      <c r="D84" s="39">
        <v>600</v>
      </c>
      <c r="E84" s="38">
        <v>55</v>
      </c>
      <c r="F84" s="39">
        <v>2570</v>
      </c>
      <c r="G84" s="39">
        <v>1044</v>
      </c>
      <c r="H84" s="42">
        <v>0.41510934393638171</v>
      </c>
    </row>
    <row r="85" spans="1:8">
      <c r="A85" s="38" t="s">
        <v>117</v>
      </c>
      <c r="B85" s="39">
        <v>4615</v>
      </c>
      <c r="C85" s="38">
        <v>1950</v>
      </c>
      <c r="D85" s="39">
        <v>1390</v>
      </c>
      <c r="E85" s="38">
        <v>100</v>
      </c>
      <c r="F85" s="39">
        <v>8050</v>
      </c>
      <c r="G85" s="39">
        <v>3340</v>
      </c>
      <c r="H85" s="42">
        <v>0.42012578616352203</v>
      </c>
    </row>
    <row r="86" spans="1:8">
      <c r="A86" s="38" t="s">
        <v>118</v>
      </c>
      <c r="B86" s="39">
        <v>1540</v>
      </c>
      <c r="C86" s="38">
        <v>585</v>
      </c>
      <c r="D86" s="39">
        <v>529</v>
      </c>
      <c r="E86" s="38">
        <v>30</v>
      </c>
      <c r="F86" s="39">
        <v>2680</v>
      </c>
      <c r="G86" s="39">
        <v>1114</v>
      </c>
      <c r="H86" s="42">
        <v>0.42037735849056601</v>
      </c>
    </row>
    <row r="87" spans="1:8">
      <c r="A87" s="38" t="s">
        <v>119</v>
      </c>
      <c r="B87" s="39">
        <v>1620</v>
      </c>
      <c r="C87" s="38">
        <v>604</v>
      </c>
      <c r="D87" s="39">
        <v>585</v>
      </c>
      <c r="E87" s="38">
        <v>70</v>
      </c>
      <c r="F87" s="39">
        <v>2885</v>
      </c>
      <c r="G87" s="39">
        <v>1189</v>
      </c>
      <c r="H87" s="42">
        <v>0.42238010657193603</v>
      </c>
    </row>
    <row r="88" spans="1:8">
      <c r="A88" s="38" t="s">
        <v>120</v>
      </c>
      <c r="B88" s="39">
        <v>2400</v>
      </c>
      <c r="C88" s="38">
        <v>795</v>
      </c>
      <c r="D88" s="39">
        <v>965</v>
      </c>
      <c r="E88" s="38">
        <v>170</v>
      </c>
      <c r="F88" s="39">
        <v>4335</v>
      </c>
      <c r="G88" s="39">
        <v>1760</v>
      </c>
      <c r="H88" s="42">
        <v>0.42256902761104442</v>
      </c>
    </row>
    <row r="89" spans="1:8">
      <c r="A89" s="38" t="s">
        <v>121</v>
      </c>
      <c r="B89" s="39">
        <v>1085</v>
      </c>
      <c r="C89" s="38">
        <v>520</v>
      </c>
      <c r="D89" s="39">
        <v>270</v>
      </c>
      <c r="E89" s="38">
        <v>4</v>
      </c>
      <c r="F89" s="39">
        <v>1870</v>
      </c>
      <c r="G89" s="39">
        <v>790</v>
      </c>
      <c r="H89" s="42">
        <v>0.42336548767416937</v>
      </c>
    </row>
    <row r="90" spans="1:8">
      <c r="A90" s="38" t="s">
        <v>122</v>
      </c>
      <c r="B90" s="39">
        <v>2675</v>
      </c>
      <c r="C90" s="38">
        <v>1015</v>
      </c>
      <c r="D90" s="39">
        <v>975</v>
      </c>
      <c r="E90" s="38">
        <v>70</v>
      </c>
      <c r="F90" s="39">
        <v>4730</v>
      </c>
      <c r="G90" s="39">
        <v>1990</v>
      </c>
      <c r="H90" s="42">
        <v>0.42703862660944208</v>
      </c>
    </row>
    <row r="91" spans="1:8">
      <c r="A91" s="38" t="s">
        <v>123</v>
      </c>
      <c r="B91" s="39">
        <v>1765</v>
      </c>
      <c r="C91" s="38">
        <v>715</v>
      </c>
      <c r="D91" s="39">
        <v>604</v>
      </c>
      <c r="E91" s="38">
        <v>150</v>
      </c>
      <c r="F91" s="39">
        <v>3235</v>
      </c>
      <c r="G91" s="39">
        <v>1319</v>
      </c>
      <c r="H91" s="42">
        <v>0.42755267423014587</v>
      </c>
    </row>
    <row r="92" spans="1:8">
      <c r="A92" s="38" t="s">
        <v>124</v>
      </c>
      <c r="B92" s="39">
        <v>1435</v>
      </c>
      <c r="C92" s="38">
        <v>484</v>
      </c>
      <c r="D92" s="39">
        <v>603</v>
      </c>
      <c r="E92" s="38">
        <v>35</v>
      </c>
      <c r="F92" s="39">
        <v>2570</v>
      </c>
      <c r="G92" s="39">
        <v>1087</v>
      </c>
      <c r="H92" s="42">
        <v>0.42879684418145958</v>
      </c>
    </row>
    <row r="93" spans="1:8">
      <c r="A93" s="38" t="s">
        <v>125</v>
      </c>
      <c r="B93" s="39">
        <v>410</v>
      </c>
      <c r="C93" s="38">
        <v>170</v>
      </c>
      <c r="D93" s="39">
        <v>140</v>
      </c>
      <c r="E93" s="38">
        <v>45</v>
      </c>
      <c r="F93" s="39">
        <v>760</v>
      </c>
      <c r="G93" s="39">
        <v>310</v>
      </c>
      <c r="H93" s="42">
        <v>0.43356643356643354</v>
      </c>
    </row>
    <row r="94" spans="1:8">
      <c r="A94" s="38" t="s">
        <v>152</v>
      </c>
      <c r="B94" s="39">
        <v>67035</v>
      </c>
      <c r="C94" s="38">
        <v>25965</v>
      </c>
      <c r="D94" s="39">
        <v>25780</v>
      </c>
      <c r="E94" s="38">
        <v>2940</v>
      </c>
      <c r="F94" s="39">
        <v>121725</v>
      </c>
      <c r="G94" s="39">
        <v>51745</v>
      </c>
      <c r="H94" s="42">
        <v>0.43561897545986444</v>
      </c>
    </row>
    <row r="95" spans="1:8">
      <c r="A95" s="38" t="s">
        <v>126</v>
      </c>
      <c r="B95" s="39">
        <v>9060</v>
      </c>
      <c r="C95" s="38">
        <v>3685</v>
      </c>
      <c r="D95" s="39">
        <v>3310</v>
      </c>
      <c r="E95" s="38">
        <v>220</v>
      </c>
      <c r="F95" s="39">
        <v>16270</v>
      </c>
      <c r="G95" s="39">
        <v>6995</v>
      </c>
      <c r="H95" s="42">
        <v>0.43582554517133959</v>
      </c>
    </row>
    <row r="96" spans="1:8">
      <c r="A96" s="38" t="s">
        <v>127</v>
      </c>
      <c r="B96" s="39">
        <v>6815</v>
      </c>
      <c r="C96" s="38">
        <v>2570</v>
      </c>
      <c r="D96" s="39">
        <v>2720</v>
      </c>
      <c r="E96" s="38">
        <v>235</v>
      </c>
      <c r="F96" s="39">
        <v>12335</v>
      </c>
      <c r="G96" s="39">
        <v>5290</v>
      </c>
      <c r="H96" s="42">
        <v>0.43719008264462811</v>
      </c>
    </row>
    <row r="97" spans="1:8">
      <c r="A97" s="38" t="s">
        <v>128</v>
      </c>
      <c r="B97" s="39">
        <v>535</v>
      </c>
      <c r="C97" s="38">
        <v>250</v>
      </c>
      <c r="D97" s="39">
        <v>170</v>
      </c>
      <c r="E97" s="38">
        <v>30</v>
      </c>
      <c r="F97" s="39">
        <v>990</v>
      </c>
      <c r="G97" s="39">
        <v>420</v>
      </c>
      <c r="H97" s="42">
        <v>0.4375</v>
      </c>
    </row>
    <row r="98" spans="1:8">
      <c r="A98" s="38" t="s">
        <v>129</v>
      </c>
      <c r="B98" s="39">
        <v>3245</v>
      </c>
      <c r="C98" s="38">
        <v>1405</v>
      </c>
      <c r="D98" s="39">
        <v>1190</v>
      </c>
      <c r="E98" s="38">
        <v>145</v>
      </c>
      <c r="F98" s="39">
        <v>5990</v>
      </c>
      <c r="G98" s="39">
        <v>2595</v>
      </c>
      <c r="H98" s="42">
        <v>0.44396920444824639</v>
      </c>
    </row>
    <row r="99" spans="1:8">
      <c r="A99" s="38" t="s">
        <v>130</v>
      </c>
      <c r="B99" s="39">
        <v>2010</v>
      </c>
      <c r="C99" s="38">
        <v>744</v>
      </c>
      <c r="D99" s="39">
        <v>893</v>
      </c>
      <c r="E99" s="38">
        <v>110</v>
      </c>
      <c r="F99" s="39">
        <v>3760</v>
      </c>
      <c r="G99" s="39">
        <v>1637</v>
      </c>
      <c r="H99" s="42">
        <v>0.44849315068493151</v>
      </c>
    </row>
    <row r="100" spans="1:8">
      <c r="A100" s="38" t="s">
        <v>131</v>
      </c>
      <c r="B100" s="39">
        <v>710</v>
      </c>
      <c r="C100" s="38">
        <v>285</v>
      </c>
      <c r="D100" s="39">
        <v>290</v>
      </c>
      <c r="E100" s="38">
        <v>35</v>
      </c>
      <c r="F100" s="39">
        <v>1315</v>
      </c>
      <c r="G100" s="39">
        <v>575</v>
      </c>
      <c r="H100" s="42">
        <v>0.44921875</v>
      </c>
    </row>
    <row r="101" spans="1:8">
      <c r="A101" s="38" t="s">
        <v>132</v>
      </c>
      <c r="B101" s="39">
        <v>2000</v>
      </c>
      <c r="C101" s="38">
        <v>870</v>
      </c>
      <c r="D101" s="39">
        <v>764</v>
      </c>
      <c r="E101" s="38">
        <v>30</v>
      </c>
      <c r="F101" s="39">
        <v>3665</v>
      </c>
      <c r="G101" s="39">
        <v>1634</v>
      </c>
      <c r="H101" s="42">
        <v>0.44951856946354884</v>
      </c>
    </row>
    <row r="102" spans="1:8">
      <c r="A102" s="38" t="s">
        <v>133</v>
      </c>
      <c r="B102" s="39">
        <v>3450</v>
      </c>
      <c r="C102" s="38">
        <v>1430</v>
      </c>
      <c r="D102" s="39">
        <v>1400</v>
      </c>
      <c r="E102" s="38">
        <v>390</v>
      </c>
      <c r="F102" s="39">
        <v>6675</v>
      </c>
      <c r="G102" s="39">
        <v>2830</v>
      </c>
      <c r="H102" s="42">
        <v>0.45027844073190137</v>
      </c>
    </row>
    <row r="103" spans="1:8">
      <c r="A103" s="38" t="s">
        <v>134</v>
      </c>
      <c r="B103" s="39">
        <v>2405</v>
      </c>
      <c r="C103" s="38">
        <v>755</v>
      </c>
      <c r="D103" s="39">
        <v>1220</v>
      </c>
      <c r="E103" s="38">
        <v>25</v>
      </c>
      <c r="F103" s="39">
        <v>4400</v>
      </c>
      <c r="G103" s="39">
        <v>1975</v>
      </c>
      <c r="H103" s="42">
        <v>0.4514285714285714</v>
      </c>
    </row>
    <row r="104" spans="1:8">
      <c r="A104" s="38" t="s">
        <v>135</v>
      </c>
      <c r="B104" s="39">
        <v>1200</v>
      </c>
      <c r="C104" s="38">
        <v>454</v>
      </c>
      <c r="D104" s="39">
        <v>535</v>
      </c>
      <c r="E104" s="38">
        <v>30</v>
      </c>
      <c r="F104" s="39">
        <v>2215</v>
      </c>
      <c r="G104" s="39">
        <v>989</v>
      </c>
      <c r="H104" s="42">
        <v>0.45263157894736844</v>
      </c>
    </row>
    <row r="105" spans="1:8">
      <c r="A105" s="38" t="s">
        <v>136</v>
      </c>
      <c r="B105" s="39">
        <v>4360</v>
      </c>
      <c r="C105" s="38">
        <v>1785</v>
      </c>
      <c r="D105" s="39">
        <v>1830</v>
      </c>
      <c r="E105" s="38">
        <v>115</v>
      </c>
      <c r="F105" s="39">
        <v>8090</v>
      </c>
      <c r="G105" s="39">
        <v>3615</v>
      </c>
      <c r="H105" s="42">
        <v>0.45329153605015676</v>
      </c>
    </row>
    <row r="106" spans="1:8">
      <c r="A106" s="38" t="s">
        <v>137</v>
      </c>
      <c r="B106" s="39">
        <v>61145</v>
      </c>
      <c r="C106" s="38">
        <v>23710</v>
      </c>
      <c r="D106" s="39">
        <v>26985</v>
      </c>
      <c r="E106" s="38">
        <v>3175</v>
      </c>
      <c r="F106" s="39">
        <v>115005</v>
      </c>
      <c r="G106" s="39">
        <v>50695</v>
      </c>
      <c r="H106" s="42">
        <v>0.4533220066171868</v>
      </c>
    </row>
    <row r="107" spans="1:8">
      <c r="A107" s="38" t="s">
        <v>138</v>
      </c>
      <c r="B107" s="39">
        <v>625</v>
      </c>
      <c r="C107" s="38">
        <v>260</v>
      </c>
      <c r="D107" s="39">
        <v>255</v>
      </c>
      <c r="E107" s="38">
        <v>4</v>
      </c>
      <c r="F107" s="39">
        <v>1140</v>
      </c>
      <c r="G107" s="39">
        <v>515</v>
      </c>
      <c r="H107" s="42">
        <v>0.45334507042253519</v>
      </c>
    </row>
    <row r="108" spans="1:8">
      <c r="A108" s="38" t="s">
        <v>139</v>
      </c>
      <c r="B108" s="39">
        <v>1395</v>
      </c>
      <c r="C108" s="38">
        <v>580</v>
      </c>
      <c r="D108" s="39">
        <v>580</v>
      </c>
      <c r="E108" s="38">
        <v>60</v>
      </c>
      <c r="F108" s="39">
        <v>2615</v>
      </c>
      <c r="G108" s="39">
        <v>1160</v>
      </c>
      <c r="H108" s="42">
        <v>0.45401174168297453</v>
      </c>
    </row>
    <row r="109" spans="1:8">
      <c r="A109" s="38" t="s">
        <v>140</v>
      </c>
      <c r="B109" s="39">
        <v>2135</v>
      </c>
      <c r="C109" s="38">
        <v>1035</v>
      </c>
      <c r="D109" s="39">
        <v>815</v>
      </c>
      <c r="E109" s="38">
        <v>30</v>
      </c>
      <c r="F109" s="39">
        <v>4005</v>
      </c>
      <c r="G109" s="39">
        <v>1850</v>
      </c>
      <c r="H109" s="42">
        <v>0.46540880503144655</v>
      </c>
    </row>
    <row r="110" spans="1:8">
      <c r="A110" s="38" t="s">
        <v>141</v>
      </c>
      <c r="B110" s="39">
        <v>630</v>
      </c>
      <c r="C110" s="38">
        <v>325</v>
      </c>
      <c r="D110" s="39">
        <v>225</v>
      </c>
      <c r="E110" s="38">
        <v>10</v>
      </c>
      <c r="F110" s="39">
        <v>1190</v>
      </c>
      <c r="G110" s="39">
        <v>550</v>
      </c>
      <c r="H110" s="42">
        <v>0.46610169491525422</v>
      </c>
    </row>
    <row r="111" spans="1:8">
      <c r="A111" s="38" t="s">
        <v>142</v>
      </c>
      <c r="B111" s="39">
        <v>755</v>
      </c>
      <c r="C111" s="38">
        <v>275</v>
      </c>
      <c r="D111" s="39">
        <v>389</v>
      </c>
      <c r="E111" s="38">
        <v>75</v>
      </c>
      <c r="F111" s="39">
        <v>1495</v>
      </c>
      <c r="G111" s="39">
        <v>664</v>
      </c>
      <c r="H111" s="42">
        <v>0.46760563380281689</v>
      </c>
    </row>
    <row r="112" spans="1:8">
      <c r="A112" s="38" t="s">
        <v>143</v>
      </c>
      <c r="B112" s="39">
        <v>25365</v>
      </c>
      <c r="C112" s="38">
        <v>11155</v>
      </c>
      <c r="D112" s="39">
        <v>11700</v>
      </c>
      <c r="E112" s="38">
        <v>1455</v>
      </c>
      <c r="F112" s="39">
        <v>49675</v>
      </c>
      <c r="G112" s="39">
        <v>22855</v>
      </c>
      <c r="H112" s="42">
        <v>0.47397345499792615</v>
      </c>
    </row>
    <row r="113" spans="1:8">
      <c r="A113" s="38" t="s">
        <v>144</v>
      </c>
      <c r="B113" s="39">
        <v>505</v>
      </c>
      <c r="C113" s="38">
        <v>265</v>
      </c>
      <c r="D113" s="39">
        <v>224</v>
      </c>
      <c r="E113" s="38">
        <v>10</v>
      </c>
      <c r="F113" s="39">
        <v>1010</v>
      </c>
      <c r="G113" s="39">
        <v>489</v>
      </c>
      <c r="H113" s="42">
        <v>0.48899999999999999</v>
      </c>
    </row>
    <row r="114" spans="1:8">
      <c r="A114" s="38" t="s">
        <v>151</v>
      </c>
      <c r="B114" s="39">
        <v>38540</v>
      </c>
      <c r="C114" s="38">
        <v>16575</v>
      </c>
      <c r="D114" s="39">
        <v>20934</v>
      </c>
      <c r="E114" s="38">
        <v>3465</v>
      </c>
      <c r="F114" s="39">
        <v>79515</v>
      </c>
      <c r="G114" s="39">
        <v>37509</v>
      </c>
      <c r="H114" s="42">
        <v>0.49321499013806708</v>
      </c>
    </row>
    <row r="115" spans="1:8">
      <c r="A115" s="38" t="s">
        <v>145</v>
      </c>
      <c r="B115" s="39">
        <v>14535</v>
      </c>
      <c r="C115" s="38">
        <v>6115</v>
      </c>
      <c r="D115" s="39">
        <v>8520</v>
      </c>
      <c r="E115" s="38">
        <v>1610</v>
      </c>
      <c r="F115" s="39">
        <v>30785</v>
      </c>
      <c r="G115" s="39">
        <v>14635</v>
      </c>
      <c r="H115" s="43">
        <v>0.50162810625535559</v>
      </c>
    </row>
    <row r="116" spans="1:8">
      <c r="A116" s="38" t="s">
        <v>146</v>
      </c>
      <c r="B116" s="39">
        <v>1540</v>
      </c>
      <c r="C116" s="38">
        <v>730</v>
      </c>
      <c r="D116" s="39">
        <v>1245</v>
      </c>
      <c r="E116" s="38">
        <v>345</v>
      </c>
      <c r="F116" s="39">
        <v>3875</v>
      </c>
      <c r="G116" s="39">
        <v>1975</v>
      </c>
      <c r="H116" s="43">
        <v>0.55949008498583575</v>
      </c>
    </row>
    <row r="117" spans="1:8">
      <c r="A117" s="38" t="s">
        <v>147</v>
      </c>
    </row>
    <row r="118" spans="1:8">
      <c r="A118" s="38" t="s">
        <v>147</v>
      </c>
    </row>
    <row r="119" spans="1:8">
      <c r="A119" s="38" t="s">
        <v>147</v>
      </c>
    </row>
    <row r="120" spans="1:8">
      <c r="A120" s="38" t="s">
        <v>147</v>
      </c>
    </row>
    <row r="121" spans="1:8">
      <c r="A121" s="38" t="s">
        <v>147</v>
      </c>
    </row>
    <row r="122" spans="1:8">
      <c r="A122" s="38" t="s">
        <v>147</v>
      </c>
    </row>
    <row r="123" spans="1:8">
      <c r="A123" s="38" t="s">
        <v>147</v>
      </c>
    </row>
    <row r="124" spans="1:8">
      <c r="A124" s="38" t="s">
        <v>147</v>
      </c>
    </row>
    <row r="125" spans="1:8">
      <c r="A125" s="38" t="s">
        <v>147</v>
      </c>
    </row>
    <row r="126" spans="1:8">
      <c r="A126" s="38" t="s">
        <v>147</v>
      </c>
    </row>
    <row r="127" spans="1:8">
      <c r="A127" s="38" t="s">
        <v>147</v>
      </c>
    </row>
    <row r="128" spans="1:8">
      <c r="A128" s="38" t="s">
        <v>147</v>
      </c>
    </row>
    <row r="129" spans="1:1">
      <c r="A129" s="38" t="s">
        <v>147</v>
      </c>
    </row>
    <row r="130" spans="1:1">
      <c r="A130" s="38" t="s">
        <v>147</v>
      </c>
    </row>
    <row r="131" spans="1:1">
      <c r="A131" s="38" t="s">
        <v>147</v>
      </c>
    </row>
    <row r="132" spans="1:1">
      <c r="A132" s="38" t="s">
        <v>147</v>
      </c>
    </row>
    <row r="133" spans="1:1">
      <c r="A133" s="38" t="s">
        <v>147</v>
      </c>
    </row>
    <row r="134" spans="1:1">
      <c r="A134" s="38" t="s">
        <v>147</v>
      </c>
    </row>
    <row r="135" spans="1:1">
      <c r="A135" s="38" t="s">
        <v>147</v>
      </c>
    </row>
    <row r="136" spans="1:1">
      <c r="A136" s="38" t="s">
        <v>147</v>
      </c>
    </row>
    <row r="137" spans="1:1">
      <c r="A137" s="38" t="s">
        <v>147</v>
      </c>
    </row>
    <row r="138" spans="1:1">
      <c r="A138" s="38" t="s">
        <v>147</v>
      </c>
    </row>
    <row r="139" spans="1:1">
      <c r="A139" s="38" t="s">
        <v>147</v>
      </c>
    </row>
    <row r="140" spans="1:1">
      <c r="A140" s="38" t="s">
        <v>147</v>
      </c>
    </row>
    <row r="141" spans="1:1">
      <c r="A141" s="38" t="s">
        <v>147</v>
      </c>
    </row>
    <row r="142" spans="1:1">
      <c r="A142" s="38" t="s">
        <v>147</v>
      </c>
    </row>
    <row r="143" spans="1:1">
      <c r="A143" s="38" t="s">
        <v>147</v>
      </c>
    </row>
    <row r="144" spans="1:1">
      <c r="A144" s="38" t="s">
        <v>147</v>
      </c>
    </row>
    <row r="145" spans="1:1">
      <c r="A145" s="38" t="s">
        <v>147</v>
      </c>
    </row>
    <row r="146" spans="1:1">
      <c r="A146" s="38" t="s">
        <v>147</v>
      </c>
    </row>
    <row r="147" spans="1:1">
      <c r="A147" s="38" t="s">
        <v>147</v>
      </c>
    </row>
    <row r="148" spans="1:1">
      <c r="A148" s="38" t="s">
        <v>147</v>
      </c>
    </row>
    <row r="149" spans="1:1">
      <c r="A149" s="38" t="s">
        <v>147</v>
      </c>
    </row>
    <row r="150" spans="1:1">
      <c r="A150" s="38" t="s">
        <v>147</v>
      </c>
    </row>
    <row r="151" spans="1:1">
      <c r="A151" s="38" t="s">
        <v>147</v>
      </c>
    </row>
    <row r="152" spans="1:1">
      <c r="A152" s="38" t="s">
        <v>147</v>
      </c>
    </row>
    <row r="153" spans="1:1">
      <c r="A153" s="38" t="s">
        <v>147</v>
      </c>
    </row>
    <row r="154" spans="1:1">
      <c r="A154" s="38" t="s">
        <v>147</v>
      </c>
    </row>
    <row r="155" spans="1:1">
      <c r="A155" s="38" t="s">
        <v>147</v>
      </c>
    </row>
    <row r="156" spans="1:1">
      <c r="A156" s="38" t="s">
        <v>147</v>
      </c>
    </row>
    <row r="157" spans="1:1">
      <c r="A157" s="38" t="s">
        <v>147</v>
      </c>
    </row>
    <row r="158" spans="1:1">
      <c r="A158" s="38" t="s">
        <v>147</v>
      </c>
    </row>
    <row r="159" spans="1:1">
      <c r="A159" s="38" t="s">
        <v>147</v>
      </c>
    </row>
    <row r="160" spans="1:1">
      <c r="A160" s="38" t="s">
        <v>147</v>
      </c>
    </row>
    <row r="161" spans="1:1">
      <c r="A161" s="38" t="s">
        <v>147</v>
      </c>
    </row>
    <row r="162" spans="1:1">
      <c r="A162" s="38" t="s">
        <v>147</v>
      </c>
    </row>
    <row r="163" spans="1:1">
      <c r="A163" s="38" t="s">
        <v>147</v>
      </c>
    </row>
    <row r="164" spans="1:1">
      <c r="A164" s="38" t="s">
        <v>147</v>
      </c>
    </row>
    <row r="165" spans="1:1">
      <c r="A165" s="38" t="s">
        <v>147</v>
      </c>
    </row>
    <row r="166" spans="1:1">
      <c r="A166" s="38" t="s">
        <v>147</v>
      </c>
    </row>
    <row r="167" spans="1:1">
      <c r="A167" s="38" t="s">
        <v>147</v>
      </c>
    </row>
    <row r="168" spans="1:1">
      <c r="A168" s="38" t="s">
        <v>147</v>
      </c>
    </row>
    <row r="169" spans="1:1">
      <c r="A169" s="38" t="s">
        <v>147</v>
      </c>
    </row>
    <row r="170" spans="1:1">
      <c r="A170" s="38" t="s">
        <v>147</v>
      </c>
    </row>
    <row r="171" spans="1:1">
      <c r="A171" s="38" t="s">
        <v>147</v>
      </c>
    </row>
    <row r="172" spans="1:1">
      <c r="A172" s="38" t="s">
        <v>147</v>
      </c>
    </row>
    <row r="173" spans="1:1">
      <c r="A173" s="38" t="s">
        <v>147</v>
      </c>
    </row>
    <row r="174" spans="1:1">
      <c r="A174" s="38" t="s">
        <v>147</v>
      </c>
    </row>
    <row r="175" spans="1:1">
      <c r="A175" s="38" t="s">
        <v>147</v>
      </c>
    </row>
    <row r="176" spans="1:1">
      <c r="A176" s="38" t="s">
        <v>147</v>
      </c>
    </row>
    <row r="177" spans="1:1">
      <c r="A177" s="38" t="s">
        <v>147</v>
      </c>
    </row>
    <row r="178" spans="1:1">
      <c r="A178" s="38" t="s">
        <v>147</v>
      </c>
    </row>
    <row r="179" spans="1:1">
      <c r="A179" s="38" t="s">
        <v>147</v>
      </c>
    </row>
    <row r="180" spans="1:1">
      <c r="A180" s="38" t="s">
        <v>147</v>
      </c>
    </row>
    <row r="181" spans="1:1">
      <c r="A181" s="38" t="s">
        <v>147</v>
      </c>
    </row>
    <row r="182" spans="1:1">
      <c r="A182" s="38" t="s">
        <v>147</v>
      </c>
    </row>
    <row r="183" spans="1:1">
      <c r="A183" s="38" t="s">
        <v>147</v>
      </c>
    </row>
    <row r="184" spans="1:1">
      <c r="A184" s="38" t="s">
        <v>147</v>
      </c>
    </row>
    <row r="185" spans="1:1">
      <c r="A185" s="38" t="s">
        <v>147</v>
      </c>
    </row>
    <row r="186" spans="1:1">
      <c r="A186" s="38" t="s">
        <v>147</v>
      </c>
    </row>
    <row r="187" spans="1:1">
      <c r="A187" s="38" t="s">
        <v>147</v>
      </c>
    </row>
    <row r="188" spans="1:1">
      <c r="A188" s="38" t="s">
        <v>147</v>
      </c>
    </row>
    <row r="189" spans="1:1">
      <c r="A189" s="38" t="s">
        <v>147</v>
      </c>
    </row>
    <row r="190" spans="1:1">
      <c r="A190" s="38" t="s">
        <v>147</v>
      </c>
    </row>
    <row r="191" spans="1:1">
      <c r="A191" s="38" t="s">
        <v>147</v>
      </c>
    </row>
    <row r="192" spans="1:1">
      <c r="A192" s="38" t="s">
        <v>147</v>
      </c>
    </row>
    <row r="193" spans="1:1">
      <c r="A193" s="38" t="s">
        <v>147</v>
      </c>
    </row>
    <row r="194" spans="1:1">
      <c r="A194" s="38" t="s">
        <v>147</v>
      </c>
    </row>
    <row r="195" spans="1:1">
      <c r="A195" s="38" t="s">
        <v>147</v>
      </c>
    </row>
    <row r="196" spans="1:1">
      <c r="A196" s="38" t="s">
        <v>147</v>
      </c>
    </row>
    <row r="197" spans="1:1">
      <c r="A197" s="38" t="s">
        <v>147</v>
      </c>
    </row>
    <row r="198" spans="1:1">
      <c r="A198" s="38" t="s">
        <v>147</v>
      </c>
    </row>
    <row r="199" spans="1:1">
      <c r="A199" s="38" t="s">
        <v>147</v>
      </c>
    </row>
    <row r="200" spans="1:1">
      <c r="A200" s="38" t="s">
        <v>147</v>
      </c>
    </row>
    <row r="201" spans="1:1">
      <c r="A201" s="38" t="s">
        <v>147</v>
      </c>
    </row>
    <row r="202" spans="1:1">
      <c r="A202" s="38" t="s">
        <v>147</v>
      </c>
    </row>
    <row r="203" spans="1:1">
      <c r="A203" s="38" t="s">
        <v>147</v>
      </c>
    </row>
    <row r="204" spans="1:1">
      <c r="A204" s="38" t="s">
        <v>147</v>
      </c>
    </row>
    <row r="205" spans="1:1">
      <c r="A205" s="38" t="s">
        <v>147</v>
      </c>
    </row>
    <row r="206" spans="1:1">
      <c r="A206" s="38" t="s">
        <v>147</v>
      </c>
    </row>
    <row r="207" spans="1:1">
      <c r="A207" s="38" t="s">
        <v>147</v>
      </c>
    </row>
    <row r="208" spans="1:1">
      <c r="A208" s="38" t="s">
        <v>147</v>
      </c>
    </row>
    <row r="209" spans="1:1">
      <c r="A209" s="38" t="s">
        <v>147</v>
      </c>
    </row>
    <row r="210" spans="1:1">
      <c r="A210" s="38" t="s">
        <v>147</v>
      </c>
    </row>
    <row r="211" spans="1:1">
      <c r="A211" s="38" t="s">
        <v>147</v>
      </c>
    </row>
    <row r="212" spans="1:1">
      <c r="A212" s="38" t="s">
        <v>147</v>
      </c>
    </row>
    <row r="213" spans="1:1">
      <c r="A213" s="38" t="s">
        <v>147</v>
      </c>
    </row>
    <row r="214" spans="1:1">
      <c r="A214" s="38" t="s">
        <v>147</v>
      </c>
    </row>
    <row r="215" spans="1:1">
      <c r="A215" s="38" t="s">
        <v>147</v>
      </c>
    </row>
    <row r="216" spans="1:1">
      <c r="A216" s="38" t="s">
        <v>147</v>
      </c>
    </row>
    <row r="217" spans="1:1">
      <c r="A217" s="38" t="s">
        <v>147</v>
      </c>
    </row>
    <row r="218" spans="1:1">
      <c r="A218" s="38" t="s">
        <v>147</v>
      </c>
    </row>
    <row r="219" spans="1:1">
      <c r="A219" s="38" t="s">
        <v>147</v>
      </c>
    </row>
    <row r="220" spans="1:1">
      <c r="A220" s="38" t="s">
        <v>147</v>
      </c>
    </row>
    <row r="221" spans="1:1">
      <c r="A221" s="38" t="s">
        <v>147</v>
      </c>
    </row>
    <row r="222" spans="1:1">
      <c r="A222" s="38" t="s">
        <v>147</v>
      </c>
    </row>
    <row r="223" spans="1:1">
      <c r="A223" s="38" t="s">
        <v>147</v>
      </c>
    </row>
    <row r="224" spans="1:1">
      <c r="A224" s="38" t="s">
        <v>147</v>
      </c>
    </row>
    <row r="225" spans="1:1">
      <c r="A225" s="38" t="s">
        <v>147</v>
      </c>
    </row>
    <row r="226" spans="1:1">
      <c r="A226" s="38" t="s">
        <v>147</v>
      </c>
    </row>
    <row r="227" spans="1:1">
      <c r="A227" s="38" t="s">
        <v>147</v>
      </c>
    </row>
    <row r="228" spans="1:1">
      <c r="A228" s="38" t="s">
        <v>147</v>
      </c>
    </row>
    <row r="229" spans="1:1">
      <c r="A229" s="38" t="s">
        <v>147</v>
      </c>
    </row>
    <row r="230" spans="1:1">
      <c r="A230" s="38" t="s">
        <v>147</v>
      </c>
    </row>
    <row r="231" spans="1:1">
      <c r="A231" s="38" t="s">
        <v>147</v>
      </c>
    </row>
    <row r="232" spans="1:1">
      <c r="A232" s="38" t="s">
        <v>147</v>
      </c>
    </row>
    <row r="233" spans="1:1">
      <c r="A233" s="38" t="s">
        <v>147</v>
      </c>
    </row>
    <row r="234" spans="1:1">
      <c r="A234" s="38" t="s">
        <v>147</v>
      </c>
    </row>
    <row r="235" spans="1:1">
      <c r="A235" s="38" t="s">
        <v>147</v>
      </c>
    </row>
    <row r="236" spans="1:1">
      <c r="A236" s="38" t="s">
        <v>147</v>
      </c>
    </row>
    <row r="237" spans="1:1">
      <c r="A237" s="38" t="s">
        <v>147</v>
      </c>
    </row>
    <row r="238" spans="1:1">
      <c r="A238" s="38" t="s">
        <v>147</v>
      </c>
    </row>
    <row r="239" spans="1:1">
      <c r="A239" s="38" t="s">
        <v>147</v>
      </c>
    </row>
    <row r="240" spans="1:1">
      <c r="A240" s="38" t="s">
        <v>147</v>
      </c>
    </row>
    <row r="241" spans="1:1">
      <c r="A241" s="38" t="s">
        <v>147</v>
      </c>
    </row>
    <row r="242" spans="1:1">
      <c r="A242" s="38" t="s">
        <v>147</v>
      </c>
    </row>
    <row r="243" spans="1:1">
      <c r="A243" s="38" t="s">
        <v>147</v>
      </c>
    </row>
    <row r="244" spans="1:1">
      <c r="A244" s="38" t="s">
        <v>147</v>
      </c>
    </row>
    <row r="245" spans="1:1">
      <c r="A245" s="38" t="s">
        <v>147</v>
      </c>
    </row>
    <row r="246" spans="1:1">
      <c r="A246" s="38" t="s">
        <v>147</v>
      </c>
    </row>
    <row r="247" spans="1:1">
      <c r="A247" s="38" t="s">
        <v>147</v>
      </c>
    </row>
    <row r="248" spans="1:1">
      <c r="A248" s="38" t="s">
        <v>147</v>
      </c>
    </row>
    <row r="249" spans="1:1">
      <c r="A249" s="38" t="s">
        <v>147</v>
      </c>
    </row>
    <row r="250" spans="1:1">
      <c r="A250" s="38" t="s">
        <v>147</v>
      </c>
    </row>
    <row r="251" spans="1:1">
      <c r="A251" s="38" t="s">
        <v>147</v>
      </c>
    </row>
    <row r="252" spans="1:1">
      <c r="A252" s="38" t="s">
        <v>147</v>
      </c>
    </row>
    <row r="253" spans="1:1">
      <c r="A253" s="38" t="s">
        <v>147</v>
      </c>
    </row>
    <row r="254" spans="1:1">
      <c r="A254" s="38" t="s">
        <v>147</v>
      </c>
    </row>
    <row r="255" spans="1:1">
      <c r="A255" s="38" t="s">
        <v>147</v>
      </c>
    </row>
    <row r="256" spans="1:1">
      <c r="A256" s="38" t="s">
        <v>147</v>
      </c>
    </row>
    <row r="257" spans="1:1">
      <c r="A257" s="38" t="s">
        <v>147</v>
      </c>
    </row>
    <row r="258" spans="1:1">
      <c r="A258" s="38" t="s">
        <v>147</v>
      </c>
    </row>
    <row r="259" spans="1:1">
      <c r="A259" s="38" t="s">
        <v>147</v>
      </c>
    </row>
    <row r="260" spans="1:1">
      <c r="A260" s="38" t="s">
        <v>147</v>
      </c>
    </row>
    <row r="261" spans="1:1">
      <c r="A261" s="38" t="s">
        <v>147</v>
      </c>
    </row>
    <row r="262" spans="1:1">
      <c r="A262" s="38" t="s">
        <v>147</v>
      </c>
    </row>
    <row r="263" spans="1:1">
      <c r="A263" s="38" t="s">
        <v>147</v>
      </c>
    </row>
    <row r="264" spans="1:1">
      <c r="A264" s="38" t="s">
        <v>147</v>
      </c>
    </row>
    <row r="265" spans="1:1">
      <c r="A265" s="38" t="s">
        <v>147</v>
      </c>
    </row>
    <row r="266" spans="1:1">
      <c r="A266" s="38" t="s">
        <v>147</v>
      </c>
    </row>
    <row r="267" spans="1:1">
      <c r="A267" s="38" t="s">
        <v>147</v>
      </c>
    </row>
    <row r="268" spans="1:1">
      <c r="A268" s="38" t="s">
        <v>147</v>
      </c>
    </row>
    <row r="269" spans="1:1">
      <c r="A269" s="38" t="s">
        <v>147</v>
      </c>
    </row>
    <row r="270" spans="1:1">
      <c r="A270" s="38" t="s">
        <v>147</v>
      </c>
    </row>
    <row r="271" spans="1:1">
      <c r="A271" s="38" t="s">
        <v>147</v>
      </c>
    </row>
    <row r="272" spans="1:1">
      <c r="A272" s="38" t="s">
        <v>147</v>
      </c>
    </row>
    <row r="273" spans="1:1">
      <c r="A273" s="38" t="s">
        <v>147</v>
      </c>
    </row>
    <row r="274" spans="1:1">
      <c r="A274" s="38" t="s">
        <v>147</v>
      </c>
    </row>
    <row r="275" spans="1:1">
      <c r="A275" s="38" t="s">
        <v>147</v>
      </c>
    </row>
    <row r="276" spans="1:1">
      <c r="A276" s="38" t="s">
        <v>147</v>
      </c>
    </row>
    <row r="277" spans="1:1">
      <c r="A277" s="38" t="s">
        <v>147</v>
      </c>
    </row>
    <row r="278" spans="1:1">
      <c r="A278" s="38" t="s">
        <v>147</v>
      </c>
    </row>
    <row r="279" spans="1:1">
      <c r="A279" s="38" t="s">
        <v>147</v>
      </c>
    </row>
    <row r="280" spans="1:1">
      <c r="A280" s="38" t="s">
        <v>147</v>
      </c>
    </row>
    <row r="281" spans="1:1">
      <c r="A281" s="38" t="s">
        <v>147</v>
      </c>
    </row>
    <row r="282" spans="1:1">
      <c r="A282" s="38" t="s">
        <v>147</v>
      </c>
    </row>
    <row r="283" spans="1:1">
      <c r="A283" s="38" t="s">
        <v>147</v>
      </c>
    </row>
    <row r="284" spans="1:1">
      <c r="A284" s="38" t="s">
        <v>147</v>
      </c>
    </row>
    <row r="285" spans="1:1">
      <c r="A285" s="38" t="s">
        <v>147</v>
      </c>
    </row>
    <row r="286" spans="1:1">
      <c r="A286" s="38" t="s">
        <v>147</v>
      </c>
    </row>
    <row r="287" spans="1:1">
      <c r="A287" s="38" t="s">
        <v>147</v>
      </c>
    </row>
    <row r="288" spans="1:1">
      <c r="A288" s="38" t="s">
        <v>147</v>
      </c>
    </row>
    <row r="289" spans="1:1">
      <c r="A289" s="38" t="s">
        <v>147</v>
      </c>
    </row>
    <row r="290" spans="1:1">
      <c r="A290" s="38" t="s">
        <v>147</v>
      </c>
    </row>
    <row r="291" spans="1:1">
      <c r="A291" s="38" t="s">
        <v>147</v>
      </c>
    </row>
    <row r="292" spans="1:1">
      <c r="A292" s="38" t="s">
        <v>147</v>
      </c>
    </row>
    <row r="293" spans="1:1">
      <c r="A293" s="38" t="s">
        <v>147</v>
      </c>
    </row>
    <row r="294" spans="1:1">
      <c r="A294" s="38" t="s">
        <v>147</v>
      </c>
    </row>
    <row r="295" spans="1:1">
      <c r="A295" s="38" t="s">
        <v>147</v>
      </c>
    </row>
    <row r="296" spans="1:1">
      <c r="A296" s="38" t="s">
        <v>147</v>
      </c>
    </row>
    <row r="297" spans="1:1">
      <c r="A297" s="38" t="s">
        <v>147</v>
      </c>
    </row>
    <row r="298" spans="1:1">
      <c r="A298" s="38" t="s">
        <v>147</v>
      </c>
    </row>
    <row r="299" spans="1:1">
      <c r="A299" s="38" t="s">
        <v>147</v>
      </c>
    </row>
    <row r="300" spans="1:1">
      <c r="A300" s="38" t="s">
        <v>147</v>
      </c>
    </row>
    <row r="301" spans="1:1">
      <c r="A301" s="38" t="s">
        <v>147</v>
      </c>
    </row>
    <row r="302" spans="1:1">
      <c r="A302" s="38" t="s">
        <v>147</v>
      </c>
    </row>
    <row r="303" spans="1:1">
      <c r="A303" s="38" t="s">
        <v>147</v>
      </c>
    </row>
    <row r="304" spans="1:1">
      <c r="A304" s="38" t="s">
        <v>147</v>
      </c>
    </row>
    <row r="305" spans="1:1">
      <c r="A305" s="38" t="s">
        <v>147</v>
      </c>
    </row>
    <row r="306" spans="1:1">
      <c r="A306" s="38" t="s">
        <v>147</v>
      </c>
    </row>
    <row r="307" spans="1:1">
      <c r="A307" s="38" t="s">
        <v>147</v>
      </c>
    </row>
    <row r="308" spans="1:1">
      <c r="A308" s="38" t="s">
        <v>147</v>
      </c>
    </row>
    <row r="309" spans="1:1">
      <c r="A309" s="38" t="s">
        <v>147</v>
      </c>
    </row>
    <row r="310" spans="1:1">
      <c r="A310" s="38" t="s">
        <v>147</v>
      </c>
    </row>
    <row r="311" spans="1:1">
      <c r="A311" s="38" t="s">
        <v>147</v>
      </c>
    </row>
    <row r="312" spans="1:1">
      <c r="A312" s="38" t="s">
        <v>147</v>
      </c>
    </row>
    <row r="313" spans="1:1">
      <c r="A313" s="38" t="s">
        <v>147</v>
      </c>
    </row>
    <row r="314" spans="1:1">
      <c r="A314" s="38" t="s">
        <v>147</v>
      </c>
    </row>
    <row r="315" spans="1:1">
      <c r="A315" s="38" t="s">
        <v>147</v>
      </c>
    </row>
    <row r="316" spans="1:1">
      <c r="A316" s="38" t="s">
        <v>147</v>
      </c>
    </row>
    <row r="317" spans="1:1">
      <c r="A317" s="38" t="s">
        <v>147</v>
      </c>
    </row>
    <row r="318" spans="1:1">
      <c r="A318" s="38" t="s">
        <v>147</v>
      </c>
    </row>
    <row r="319" spans="1:1">
      <c r="A319" s="38" t="s">
        <v>147</v>
      </c>
    </row>
    <row r="320" spans="1:1">
      <c r="A320" s="38" t="s">
        <v>147</v>
      </c>
    </row>
    <row r="321" spans="1:1">
      <c r="A321" s="38" t="s">
        <v>147</v>
      </c>
    </row>
    <row r="322" spans="1:1">
      <c r="A322" s="38" t="s">
        <v>147</v>
      </c>
    </row>
    <row r="323" spans="1:1">
      <c r="A323" s="38" t="s">
        <v>147</v>
      </c>
    </row>
    <row r="324" spans="1:1">
      <c r="A324" s="38" t="s">
        <v>147</v>
      </c>
    </row>
    <row r="325" spans="1:1">
      <c r="A325" s="38" t="s">
        <v>147</v>
      </c>
    </row>
    <row r="326" spans="1:1">
      <c r="A326" s="38" t="s">
        <v>147</v>
      </c>
    </row>
    <row r="327" spans="1:1">
      <c r="A327" s="38" t="s">
        <v>147</v>
      </c>
    </row>
    <row r="328" spans="1:1">
      <c r="A328" s="38" t="s">
        <v>147</v>
      </c>
    </row>
    <row r="329" spans="1:1">
      <c r="A329" s="38" t="s">
        <v>147</v>
      </c>
    </row>
    <row r="330" spans="1:1">
      <c r="A330" s="38" t="s">
        <v>147</v>
      </c>
    </row>
    <row r="331" spans="1:1">
      <c r="A331" s="38" t="s">
        <v>147</v>
      </c>
    </row>
    <row r="332" spans="1:1">
      <c r="A332" s="38" t="s">
        <v>147</v>
      </c>
    </row>
    <row r="333" spans="1:1">
      <c r="A333" s="38" t="s">
        <v>147</v>
      </c>
    </row>
    <row r="334" spans="1:1">
      <c r="A334" s="38" t="s">
        <v>147</v>
      </c>
    </row>
    <row r="335" spans="1:1">
      <c r="A335" s="38" t="s">
        <v>147</v>
      </c>
    </row>
    <row r="336" spans="1:1">
      <c r="A336" s="38" t="s">
        <v>147</v>
      </c>
    </row>
    <row r="337" spans="1:1">
      <c r="A337" s="38" t="s">
        <v>147</v>
      </c>
    </row>
    <row r="338" spans="1:1">
      <c r="A338" s="38" t="s">
        <v>147</v>
      </c>
    </row>
    <row r="339" spans="1:1">
      <c r="A339" s="38" t="s">
        <v>147</v>
      </c>
    </row>
    <row r="340" spans="1:1">
      <c r="A340" s="38" t="s">
        <v>147</v>
      </c>
    </row>
    <row r="341" spans="1:1">
      <c r="A341" s="38" t="s">
        <v>147</v>
      </c>
    </row>
    <row r="342" spans="1:1">
      <c r="A342" s="38" t="s">
        <v>147</v>
      </c>
    </row>
    <row r="343" spans="1:1">
      <c r="A343" s="38" t="s">
        <v>147</v>
      </c>
    </row>
    <row r="344" spans="1:1">
      <c r="A344" s="38" t="s">
        <v>147</v>
      </c>
    </row>
    <row r="345" spans="1:1">
      <c r="A345" s="38" t="s">
        <v>147</v>
      </c>
    </row>
    <row r="346" spans="1:1">
      <c r="A346" s="38" t="s">
        <v>147</v>
      </c>
    </row>
    <row r="347" spans="1:1">
      <c r="A347" s="38" t="s">
        <v>147</v>
      </c>
    </row>
    <row r="348" spans="1:1">
      <c r="A348" s="38" t="s">
        <v>147</v>
      </c>
    </row>
    <row r="349" spans="1:1">
      <c r="A349" s="38" t="s">
        <v>147</v>
      </c>
    </row>
    <row r="350" spans="1:1">
      <c r="A350" s="38" t="s">
        <v>147</v>
      </c>
    </row>
    <row r="351" spans="1:1">
      <c r="A351" s="38" t="s">
        <v>147</v>
      </c>
    </row>
    <row r="352" spans="1:1">
      <c r="A352" s="38" t="s">
        <v>147</v>
      </c>
    </row>
    <row r="353" spans="1:1">
      <c r="A353" s="38" t="s">
        <v>147</v>
      </c>
    </row>
    <row r="354" spans="1:1">
      <c r="A354" s="38" t="s">
        <v>147</v>
      </c>
    </row>
    <row r="355" spans="1:1">
      <c r="A355" s="38" t="s">
        <v>147</v>
      </c>
    </row>
    <row r="356" spans="1:1">
      <c r="A356" s="38" t="s">
        <v>147</v>
      </c>
    </row>
    <row r="357" spans="1:1">
      <c r="A357" s="38" t="s">
        <v>147</v>
      </c>
    </row>
    <row r="358" spans="1:1">
      <c r="A358" s="38" t="s">
        <v>147</v>
      </c>
    </row>
    <row r="359" spans="1:1">
      <c r="A359" s="38" t="s">
        <v>147</v>
      </c>
    </row>
    <row r="360" spans="1:1">
      <c r="A360" s="38" t="s">
        <v>147</v>
      </c>
    </row>
    <row r="361" spans="1:1">
      <c r="A361" s="38" t="s">
        <v>147</v>
      </c>
    </row>
    <row r="362" spans="1:1">
      <c r="A362" s="38" t="s">
        <v>147</v>
      </c>
    </row>
    <row r="363" spans="1:1">
      <c r="A363" s="38" t="s">
        <v>147</v>
      </c>
    </row>
    <row r="364" spans="1:1">
      <c r="A364" s="38" t="s">
        <v>147</v>
      </c>
    </row>
    <row r="365" spans="1:1">
      <c r="A365" s="38" t="s">
        <v>147</v>
      </c>
    </row>
    <row r="366" spans="1:1">
      <c r="A366" s="38" t="s">
        <v>147</v>
      </c>
    </row>
    <row r="367" spans="1:1">
      <c r="A367" s="38" t="s">
        <v>147</v>
      </c>
    </row>
    <row r="368" spans="1:1">
      <c r="A368" s="38" t="s">
        <v>147</v>
      </c>
    </row>
    <row r="369" spans="1:1">
      <c r="A369" s="38" t="s">
        <v>147</v>
      </c>
    </row>
    <row r="370" spans="1:1">
      <c r="A370" s="38" t="s">
        <v>147</v>
      </c>
    </row>
    <row r="371" spans="1:1">
      <c r="A371" s="38" t="s">
        <v>147</v>
      </c>
    </row>
    <row r="372" spans="1:1">
      <c r="A372" s="38" t="s">
        <v>147</v>
      </c>
    </row>
    <row r="373" spans="1:1">
      <c r="A373" s="38" t="s">
        <v>147</v>
      </c>
    </row>
    <row r="374" spans="1:1">
      <c r="A374" s="38" t="s">
        <v>147</v>
      </c>
    </row>
    <row r="375" spans="1:1">
      <c r="A375" s="38" t="s">
        <v>147</v>
      </c>
    </row>
    <row r="376" spans="1:1">
      <c r="A376" s="38" t="s">
        <v>147</v>
      </c>
    </row>
    <row r="377" spans="1:1">
      <c r="A377" s="38" t="s">
        <v>147</v>
      </c>
    </row>
    <row r="378" spans="1:1">
      <c r="A378" s="38" t="s">
        <v>147</v>
      </c>
    </row>
    <row r="379" spans="1:1">
      <c r="A379" s="38" t="s">
        <v>147</v>
      </c>
    </row>
    <row r="380" spans="1:1">
      <c r="A380" s="38" t="s">
        <v>147</v>
      </c>
    </row>
    <row r="381" spans="1:1">
      <c r="A381" s="38" t="s">
        <v>147</v>
      </c>
    </row>
    <row r="382" spans="1:1">
      <c r="A382" s="38" t="s">
        <v>147</v>
      </c>
    </row>
    <row r="383" spans="1:1">
      <c r="A383" s="38" t="s">
        <v>147</v>
      </c>
    </row>
    <row r="384" spans="1:1">
      <c r="A384" s="38" t="s">
        <v>147</v>
      </c>
    </row>
    <row r="385" spans="1:1">
      <c r="A385" s="38" t="s">
        <v>147</v>
      </c>
    </row>
    <row r="386" spans="1:1">
      <c r="A386" s="38" t="s">
        <v>147</v>
      </c>
    </row>
    <row r="387" spans="1:1">
      <c r="A387" s="38" t="s">
        <v>147</v>
      </c>
    </row>
    <row r="388" spans="1:1">
      <c r="A388" s="38" t="s">
        <v>147</v>
      </c>
    </row>
    <row r="389" spans="1:1">
      <c r="A389" s="38" t="s">
        <v>147</v>
      </c>
    </row>
    <row r="390" spans="1:1">
      <c r="A390" s="38" t="s">
        <v>147</v>
      </c>
    </row>
    <row r="391" spans="1:1">
      <c r="A391" s="38" t="s">
        <v>147</v>
      </c>
    </row>
    <row r="392" spans="1:1">
      <c r="A392" s="38" t="s">
        <v>147</v>
      </c>
    </row>
    <row r="393" spans="1:1">
      <c r="A393" s="38" t="s">
        <v>147</v>
      </c>
    </row>
    <row r="394" spans="1:1">
      <c r="A394" s="38" t="s">
        <v>147</v>
      </c>
    </row>
    <row r="395" spans="1:1">
      <c r="A395" s="38" t="s">
        <v>147</v>
      </c>
    </row>
    <row r="396" spans="1:1">
      <c r="A396" s="38" t="s">
        <v>147</v>
      </c>
    </row>
    <row r="397" spans="1:1">
      <c r="A397" s="38" t="s">
        <v>147</v>
      </c>
    </row>
    <row r="398" spans="1:1">
      <c r="A398" s="38" t="s">
        <v>147</v>
      </c>
    </row>
    <row r="399" spans="1:1">
      <c r="A399" s="38" t="s">
        <v>147</v>
      </c>
    </row>
    <row r="400" spans="1:1">
      <c r="A400" s="38" t="s">
        <v>147</v>
      </c>
    </row>
    <row r="401" spans="1:1">
      <c r="A401" s="38" t="s">
        <v>147</v>
      </c>
    </row>
    <row r="402" spans="1:1">
      <c r="A402" s="38" t="s">
        <v>147</v>
      </c>
    </row>
    <row r="403" spans="1:1">
      <c r="A403" s="38" t="s">
        <v>147</v>
      </c>
    </row>
    <row r="404" spans="1:1">
      <c r="A404" s="38" t="s">
        <v>147</v>
      </c>
    </row>
    <row r="405" spans="1:1">
      <c r="A405" s="38" t="s">
        <v>147</v>
      </c>
    </row>
    <row r="406" spans="1:1">
      <c r="A406" s="38" t="s">
        <v>147</v>
      </c>
    </row>
    <row r="407" spans="1:1">
      <c r="A407" s="38" t="s">
        <v>147</v>
      </c>
    </row>
    <row r="408" spans="1:1">
      <c r="A408" s="38" t="s">
        <v>147</v>
      </c>
    </row>
    <row r="409" spans="1:1">
      <c r="A409" s="38" t="s">
        <v>147</v>
      </c>
    </row>
    <row r="410" spans="1:1">
      <c r="A410" s="38" t="s">
        <v>147</v>
      </c>
    </row>
    <row r="411" spans="1:1">
      <c r="A411" s="38" t="s">
        <v>147</v>
      </c>
    </row>
    <row r="412" spans="1:1">
      <c r="A412" s="38" t="s">
        <v>147</v>
      </c>
    </row>
    <row r="413" spans="1:1">
      <c r="A413" s="38" t="s">
        <v>147</v>
      </c>
    </row>
    <row r="414" spans="1:1">
      <c r="A414" s="38" t="s">
        <v>147</v>
      </c>
    </row>
    <row r="415" spans="1:1">
      <c r="A415" s="38" t="s">
        <v>147</v>
      </c>
    </row>
    <row r="416" spans="1:1">
      <c r="A416" s="38" t="s">
        <v>147</v>
      </c>
    </row>
    <row r="417" spans="1:1">
      <c r="A417" s="38" t="s">
        <v>147</v>
      </c>
    </row>
    <row r="418" spans="1:1">
      <c r="A418" s="38" t="s">
        <v>147</v>
      </c>
    </row>
    <row r="419" spans="1:1">
      <c r="A419" s="38" t="s">
        <v>147</v>
      </c>
    </row>
    <row r="420" spans="1:1">
      <c r="A420" s="38" t="s">
        <v>147</v>
      </c>
    </row>
    <row r="421" spans="1:1">
      <c r="A421" s="38" t="s">
        <v>147</v>
      </c>
    </row>
    <row r="422" spans="1:1">
      <c r="A422" s="38" t="s">
        <v>147</v>
      </c>
    </row>
    <row r="423" spans="1:1">
      <c r="A423" s="38" t="s">
        <v>147</v>
      </c>
    </row>
    <row r="424" spans="1:1">
      <c r="A424" s="38" t="s">
        <v>147</v>
      </c>
    </row>
    <row r="425" spans="1:1">
      <c r="A425" s="38" t="s">
        <v>147</v>
      </c>
    </row>
    <row r="426" spans="1:1">
      <c r="A426" s="38" t="s">
        <v>147</v>
      </c>
    </row>
    <row r="427" spans="1:1">
      <c r="A427" s="38" t="s">
        <v>147</v>
      </c>
    </row>
    <row r="428" spans="1:1">
      <c r="A428" s="38" t="s">
        <v>147</v>
      </c>
    </row>
    <row r="429" spans="1:1">
      <c r="A429" s="38" t="s">
        <v>147</v>
      </c>
    </row>
    <row r="430" spans="1:1">
      <c r="A430" s="38" t="s">
        <v>147</v>
      </c>
    </row>
    <row r="431" spans="1:1">
      <c r="A431" s="38" t="s">
        <v>147</v>
      </c>
    </row>
    <row r="432" spans="1:1">
      <c r="A432" s="38" t="s">
        <v>147</v>
      </c>
    </row>
    <row r="433" spans="1:1">
      <c r="A433" s="38" t="s">
        <v>147</v>
      </c>
    </row>
    <row r="434" spans="1:1">
      <c r="A434" s="38" t="s">
        <v>147</v>
      </c>
    </row>
    <row r="435" spans="1:1">
      <c r="A435" s="38" t="s">
        <v>147</v>
      </c>
    </row>
    <row r="436" spans="1:1">
      <c r="A436" s="38" t="s">
        <v>147</v>
      </c>
    </row>
    <row r="437" spans="1:1">
      <c r="A437" s="38" t="s">
        <v>147</v>
      </c>
    </row>
    <row r="438" spans="1:1">
      <c r="A438" s="38" t="s">
        <v>147</v>
      </c>
    </row>
    <row r="439" spans="1:1">
      <c r="A439" s="38" t="s">
        <v>147</v>
      </c>
    </row>
    <row r="440" spans="1:1">
      <c r="A440" s="38" t="s">
        <v>147</v>
      </c>
    </row>
    <row r="441" spans="1:1">
      <c r="A441" s="38" t="s">
        <v>147</v>
      </c>
    </row>
    <row r="442" spans="1:1">
      <c r="A442" s="38" t="s">
        <v>147</v>
      </c>
    </row>
    <row r="443" spans="1:1">
      <c r="A443" s="38" t="s">
        <v>147</v>
      </c>
    </row>
    <row r="444" spans="1:1">
      <c r="A444" s="38" t="s">
        <v>147</v>
      </c>
    </row>
    <row r="445" spans="1:1">
      <c r="A445" s="38" t="s">
        <v>147</v>
      </c>
    </row>
    <row r="446" spans="1:1">
      <c r="A446" s="38" t="s">
        <v>147</v>
      </c>
    </row>
    <row r="447" spans="1:1">
      <c r="A447" s="38" t="s">
        <v>147</v>
      </c>
    </row>
    <row r="448" spans="1:1">
      <c r="A448" s="38" t="s">
        <v>147</v>
      </c>
    </row>
    <row r="449" spans="1:1">
      <c r="A449" s="38" t="s">
        <v>147</v>
      </c>
    </row>
    <row r="450" spans="1:1">
      <c r="A450" s="38" t="s">
        <v>147</v>
      </c>
    </row>
    <row r="451" spans="1:1">
      <c r="A451" s="38" t="s">
        <v>147</v>
      </c>
    </row>
    <row r="452" spans="1:1">
      <c r="A452" s="38" t="s">
        <v>147</v>
      </c>
    </row>
    <row r="453" spans="1:1">
      <c r="A453" s="38" t="s">
        <v>147</v>
      </c>
    </row>
    <row r="454" spans="1:1">
      <c r="A454" s="38" t="s">
        <v>147</v>
      </c>
    </row>
    <row r="455" spans="1:1">
      <c r="A455" s="38" t="s">
        <v>147</v>
      </c>
    </row>
    <row r="456" spans="1:1">
      <c r="A456" s="38" t="s">
        <v>147</v>
      </c>
    </row>
    <row r="457" spans="1:1">
      <c r="A457" s="38" t="s">
        <v>147</v>
      </c>
    </row>
    <row r="458" spans="1:1">
      <c r="A458" s="38" t="s">
        <v>147</v>
      </c>
    </row>
    <row r="459" spans="1:1">
      <c r="A459" s="38" t="s">
        <v>147</v>
      </c>
    </row>
    <row r="460" spans="1:1">
      <c r="A460" s="38" t="s">
        <v>147</v>
      </c>
    </row>
    <row r="461" spans="1:1">
      <c r="A461" s="38" t="s">
        <v>147</v>
      </c>
    </row>
    <row r="462" spans="1:1">
      <c r="A462" s="38" t="s">
        <v>147</v>
      </c>
    </row>
    <row r="463" spans="1:1">
      <c r="A463" s="38" t="s">
        <v>147</v>
      </c>
    </row>
    <row r="464" spans="1:1">
      <c r="A464" s="38" t="s">
        <v>147</v>
      </c>
    </row>
    <row r="465" spans="1:1">
      <c r="A465" s="38" t="s">
        <v>147</v>
      </c>
    </row>
    <row r="466" spans="1:1">
      <c r="A466" s="38" t="s">
        <v>147</v>
      </c>
    </row>
    <row r="467" spans="1:1">
      <c r="A467" s="38" t="s">
        <v>147</v>
      </c>
    </row>
    <row r="468" spans="1:1">
      <c r="A468" s="38" t="s">
        <v>147</v>
      </c>
    </row>
    <row r="469" spans="1:1">
      <c r="A469" s="38" t="s">
        <v>147</v>
      </c>
    </row>
    <row r="470" spans="1:1">
      <c r="A470" s="38" t="s">
        <v>147</v>
      </c>
    </row>
    <row r="471" spans="1:1">
      <c r="A471" s="38" t="s">
        <v>147</v>
      </c>
    </row>
    <row r="472" spans="1:1">
      <c r="A472" s="38" t="s">
        <v>147</v>
      </c>
    </row>
    <row r="473" spans="1:1">
      <c r="A473" s="38" t="s">
        <v>147</v>
      </c>
    </row>
    <row r="474" spans="1:1">
      <c r="A474" s="38" t="s">
        <v>147</v>
      </c>
    </row>
    <row r="475" spans="1:1">
      <c r="A475" s="38" t="s">
        <v>147</v>
      </c>
    </row>
    <row r="476" spans="1:1">
      <c r="A476" s="38" t="s">
        <v>147</v>
      </c>
    </row>
    <row r="477" spans="1:1">
      <c r="A477" s="38" t="s">
        <v>147</v>
      </c>
    </row>
    <row r="478" spans="1:1">
      <c r="A478" s="38" t="s">
        <v>147</v>
      </c>
    </row>
    <row r="479" spans="1:1">
      <c r="A479" s="38" t="s">
        <v>147</v>
      </c>
    </row>
    <row r="480" spans="1:1">
      <c r="A480" s="38" t="s">
        <v>147</v>
      </c>
    </row>
    <row r="481" spans="1:1">
      <c r="A481" s="38" t="s">
        <v>147</v>
      </c>
    </row>
    <row r="482" spans="1:1">
      <c r="A482" s="38" t="s">
        <v>147</v>
      </c>
    </row>
    <row r="483" spans="1:1">
      <c r="A483" s="38" t="s">
        <v>147</v>
      </c>
    </row>
    <row r="484" spans="1:1">
      <c r="A484" s="38" t="s">
        <v>147</v>
      </c>
    </row>
    <row r="485" spans="1:1">
      <c r="A485" s="38" t="s">
        <v>147</v>
      </c>
    </row>
    <row r="486" spans="1:1">
      <c r="A486" s="38" t="s">
        <v>147</v>
      </c>
    </row>
    <row r="487" spans="1:1">
      <c r="A487" s="38" t="s">
        <v>147</v>
      </c>
    </row>
    <row r="488" spans="1:1">
      <c r="A488" s="38" t="s">
        <v>147</v>
      </c>
    </row>
    <row r="489" spans="1:1">
      <c r="A489" s="38" t="s">
        <v>147</v>
      </c>
    </row>
    <row r="490" spans="1:1">
      <c r="A490" s="38" t="s">
        <v>147</v>
      </c>
    </row>
    <row r="491" spans="1:1">
      <c r="A491" s="38" t="s">
        <v>147</v>
      </c>
    </row>
    <row r="492" spans="1:1">
      <c r="A492" s="38" t="s">
        <v>147</v>
      </c>
    </row>
    <row r="493" spans="1:1">
      <c r="A493" s="38" t="s">
        <v>147</v>
      </c>
    </row>
    <row r="494" spans="1:1">
      <c r="A494" s="38" t="s">
        <v>147</v>
      </c>
    </row>
    <row r="495" spans="1:1">
      <c r="A495" s="38" t="s">
        <v>147</v>
      </c>
    </row>
    <row r="496" spans="1:1">
      <c r="A496" s="38" t="s">
        <v>147</v>
      </c>
    </row>
    <row r="497" spans="1:1">
      <c r="A497" s="38" t="s">
        <v>147</v>
      </c>
    </row>
    <row r="498" spans="1:1">
      <c r="A498" s="38" t="s">
        <v>147</v>
      </c>
    </row>
    <row r="499" spans="1:1">
      <c r="A499" s="38" t="s">
        <v>147</v>
      </c>
    </row>
    <row r="500" spans="1:1">
      <c r="A500" s="38" t="s">
        <v>147</v>
      </c>
    </row>
    <row r="501" spans="1:1">
      <c r="A501" s="38" t="s">
        <v>147</v>
      </c>
    </row>
    <row r="502" spans="1:1">
      <c r="A502" s="38" t="s">
        <v>147</v>
      </c>
    </row>
    <row r="503" spans="1:1">
      <c r="A503" s="38" t="s">
        <v>147</v>
      </c>
    </row>
    <row r="504" spans="1:1">
      <c r="A504" s="38" t="s">
        <v>147</v>
      </c>
    </row>
    <row r="505" spans="1:1">
      <c r="A505" s="38" t="s">
        <v>147</v>
      </c>
    </row>
    <row r="506" spans="1:1">
      <c r="A506" s="38" t="s">
        <v>147</v>
      </c>
    </row>
    <row r="507" spans="1:1">
      <c r="A507" s="38" t="s">
        <v>147</v>
      </c>
    </row>
    <row r="508" spans="1:1">
      <c r="A508" s="38" t="s">
        <v>147</v>
      </c>
    </row>
    <row r="509" spans="1:1">
      <c r="A509" s="38" t="s">
        <v>147</v>
      </c>
    </row>
    <row r="510" spans="1:1">
      <c r="A510" s="38" t="s">
        <v>147</v>
      </c>
    </row>
    <row r="511" spans="1:1">
      <c r="A511" s="38" t="s">
        <v>147</v>
      </c>
    </row>
    <row r="512" spans="1:1">
      <c r="A512" s="38" t="s">
        <v>147</v>
      </c>
    </row>
    <row r="513" spans="1:1">
      <c r="A513" s="38" t="s">
        <v>147</v>
      </c>
    </row>
    <row r="514" spans="1:1">
      <c r="A514" s="38" t="s">
        <v>147</v>
      </c>
    </row>
    <row r="515" spans="1:1">
      <c r="A515" s="38" t="s">
        <v>147</v>
      </c>
    </row>
    <row r="516" spans="1:1">
      <c r="A516" s="38" t="s">
        <v>147</v>
      </c>
    </row>
    <row r="517" spans="1:1">
      <c r="A517" s="38" t="s">
        <v>147</v>
      </c>
    </row>
    <row r="518" spans="1:1">
      <c r="A518" s="38" t="s">
        <v>147</v>
      </c>
    </row>
    <row r="519" spans="1:1">
      <c r="A519" s="38" t="s">
        <v>147</v>
      </c>
    </row>
    <row r="520" spans="1:1">
      <c r="A520" s="38" t="s">
        <v>147</v>
      </c>
    </row>
    <row r="521" spans="1:1">
      <c r="A521" s="38" t="s">
        <v>147</v>
      </c>
    </row>
    <row r="522" spans="1:1">
      <c r="A522" s="38" t="s">
        <v>147</v>
      </c>
    </row>
    <row r="523" spans="1:1">
      <c r="A523" s="38" t="s">
        <v>147</v>
      </c>
    </row>
    <row r="524" spans="1:1">
      <c r="A524" s="38" t="s">
        <v>147</v>
      </c>
    </row>
    <row r="525" spans="1:1">
      <c r="A525" s="38" t="s">
        <v>147</v>
      </c>
    </row>
    <row r="526" spans="1:1">
      <c r="A526" s="38" t="s">
        <v>147</v>
      </c>
    </row>
    <row r="527" spans="1:1">
      <c r="A527" s="38" t="s">
        <v>147</v>
      </c>
    </row>
    <row r="528" spans="1:1">
      <c r="A528" s="38" t="s">
        <v>147</v>
      </c>
    </row>
    <row r="529" spans="1:1">
      <c r="A529" s="38" t="s">
        <v>147</v>
      </c>
    </row>
    <row r="530" spans="1:1">
      <c r="A530" s="38" t="s">
        <v>147</v>
      </c>
    </row>
    <row r="531" spans="1:1">
      <c r="A531" s="38" t="s">
        <v>147</v>
      </c>
    </row>
    <row r="532" spans="1:1">
      <c r="A532" s="38" t="s">
        <v>147</v>
      </c>
    </row>
    <row r="533" spans="1:1">
      <c r="A533" s="38" t="s">
        <v>147</v>
      </c>
    </row>
    <row r="534" spans="1:1">
      <c r="A534" s="38" t="s">
        <v>147</v>
      </c>
    </row>
    <row r="535" spans="1:1">
      <c r="A535" s="38" t="s">
        <v>147</v>
      </c>
    </row>
    <row r="536" spans="1:1">
      <c r="A536" s="38" t="s">
        <v>147</v>
      </c>
    </row>
    <row r="537" spans="1:1">
      <c r="A537" s="38" t="s">
        <v>147</v>
      </c>
    </row>
    <row r="538" spans="1:1">
      <c r="A538" s="38" t="s">
        <v>147</v>
      </c>
    </row>
    <row r="539" spans="1:1">
      <c r="A539" s="38" t="s">
        <v>147</v>
      </c>
    </row>
    <row r="540" spans="1:1">
      <c r="A540" s="38" t="s">
        <v>147</v>
      </c>
    </row>
    <row r="541" spans="1:1">
      <c r="A541" s="38" t="s">
        <v>147</v>
      </c>
    </row>
    <row r="542" spans="1:1">
      <c r="A542" s="38" t="s">
        <v>147</v>
      </c>
    </row>
    <row r="543" spans="1:1">
      <c r="A543" s="38" t="s">
        <v>147</v>
      </c>
    </row>
    <row r="544" spans="1:1">
      <c r="A544" s="38" t="s">
        <v>147</v>
      </c>
    </row>
    <row r="545" spans="1:1">
      <c r="A545" s="38" t="s">
        <v>147</v>
      </c>
    </row>
    <row r="546" spans="1:1">
      <c r="A546" s="38" t="s">
        <v>147</v>
      </c>
    </row>
    <row r="547" spans="1:1">
      <c r="A547" s="38" t="s">
        <v>147</v>
      </c>
    </row>
    <row r="548" spans="1:1">
      <c r="A548" s="38" t="s">
        <v>147</v>
      </c>
    </row>
    <row r="549" spans="1:1">
      <c r="A549" s="38" t="s">
        <v>147</v>
      </c>
    </row>
    <row r="550" spans="1:1">
      <c r="A550" s="38" t="s">
        <v>147</v>
      </c>
    </row>
    <row r="551" spans="1:1">
      <c r="A551" s="38" t="s">
        <v>147</v>
      </c>
    </row>
    <row r="552" spans="1:1">
      <c r="A552" s="38" t="s">
        <v>147</v>
      </c>
    </row>
    <row r="553" spans="1:1">
      <c r="A553" s="38" t="s">
        <v>147</v>
      </c>
    </row>
    <row r="554" spans="1:1">
      <c r="A554" s="38" t="s">
        <v>147</v>
      </c>
    </row>
    <row r="555" spans="1:1">
      <c r="A555" s="38" t="s">
        <v>147</v>
      </c>
    </row>
    <row r="556" spans="1:1">
      <c r="A556" s="38" t="s">
        <v>147</v>
      </c>
    </row>
    <row r="557" spans="1:1">
      <c r="A557" s="38" t="s">
        <v>147</v>
      </c>
    </row>
    <row r="558" spans="1:1">
      <c r="A558" s="38" t="s">
        <v>147</v>
      </c>
    </row>
    <row r="559" spans="1:1">
      <c r="A559" s="38" t="s">
        <v>147</v>
      </c>
    </row>
    <row r="560" spans="1:1">
      <c r="A560" s="38" t="s">
        <v>147</v>
      </c>
    </row>
    <row r="561" spans="1:1">
      <c r="A561" s="38" t="s">
        <v>147</v>
      </c>
    </row>
    <row r="562" spans="1:1">
      <c r="A562" s="38" t="s">
        <v>147</v>
      </c>
    </row>
    <row r="563" spans="1:1">
      <c r="A563" s="38" t="s">
        <v>147</v>
      </c>
    </row>
    <row r="564" spans="1:1">
      <c r="A564" s="38" t="s">
        <v>147</v>
      </c>
    </row>
    <row r="565" spans="1:1">
      <c r="A565" s="38" t="s">
        <v>147</v>
      </c>
    </row>
    <row r="566" spans="1:1">
      <c r="A566" s="38" t="s">
        <v>147</v>
      </c>
    </row>
    <row r="567" spans="1:1">
      <c r="A567" s="38" t="s">
        <v>147</v>
      </c>
    </row>
    <row r="568" spans="1:1">
      <c r="A568" s="38" t="s">
        <v>147</v>
      </c>
    </row>
    <row r="569" spans="1:1">
      <c r="A569" s="38" t="s">
        <v>147</v>
      </c>
    </row>
    <row r="570" spans="1:1">
      <c r="A570" s="38" t="s">
        <v>147</v>
      </c>
    </row>
    <row r="571" spans="1:1">
      <c r="A571" s="38" t="s">
        <v>147</v>
      </c>
    </row>
    <row r="572" spans="1:1">
      <c r="A572" s="38" t="s">
        <v>147</v>
      </c>
    </row>
    <row r="573" spans="1:1">
      <c r="A573" s="38" t="s">
        <v>147</v>
      </c>
    </row>
    <row r="574" spans="1:1">
      <c r="A574" s="38" t="s">
        <v>147</v>
      </c>
    </row>
    <row r="575" spans="1:1">
      <c r="A575" s="38" t="s">
        <v>147</v>
      </c>
    </row>
    <row r="576" spans="1:1">
      <c r="A576" s="38" t="s">
        <v>147</v>
      </c>
    </row>
    <row r="577" spans="1:1">
      <c r="A577" s="38" t="s">
        <v>147</v>
      </c>
    </row>
    <row r="578" spans="1:1">
      <c r="A578" s="38" t="s">
        <v>147</v>
      </c>
    </row>
    <row r="579" spans="1:1">
      <c r="A579" s="38" t="s">
        <v>147</v>
      </c>
    </row>
    <row r="580" spans="1:1">
      <c r="A580" s="38" t="s">
        <v>147</v>
      </c>
    </row>
    <row r="581" spans="1:1">
      <c r="A581" s="38" t="s">
        <v>147</v>
      </c>
    </row>
    <row r="582" spans="1:1">
      <c r="A582" s="38" t="s">
        <v>147</v>
      </c>
    </row>
    <row r="583" spans="1:1">
      <c r="A583" s="38" t="s">
        <v>147</v>
      </c>
    </row>
    <row r="584" spans="1:1">
      <c r="A584" s="38" t="s">
        <v>147</v>
      </c>
    </row>
    <row r="585" spans="1:1">
      <c r="A585" s="38" t="s">
        <v>147</v>
      </c>
    </row>
    <row r="586" spans="1:1">
      <c r="A586" s="38" t="s">
        <v>147</v>
      </c>
    </row>
    <row r="587" spans="1:1">
      <c r="A587" s="38" t="s">
        <v>147</v>
      </c>
    </row>
    <row r="588" spans="1:1">
      <c r="A588" s="38" t="s">
        <v>147</v>
      </c>
    </row>
    <row r="589" spans="1:1">
      <c r="A589" s="38" t="s">
        <v>147</v>
      </c>
    </row>
    <row r="590" spans="1:1">
      <c r="A590" s="38" t="s">
        <v>147</v>
      </c>
    </row>
    <row r="591" spans="1:1">
      <c r="A591" s="38" t="s">
        <v>147</v>
      </c>
    </row>
    <row r="592" spans="1:1">
      <c r="A592" s="38" t="s">
        <v>147</v>
      </c>
    </row>
    <row r="593" spans="1:1">
      <c r="A593" s="38" t="s">
        <v>147</v>
      </c>
    </row>
    <row r="594" spans="1:1">
      <c r="A594" s="38" t="s">
        <v>147</v>
      </c>
    </row>
    <row r="595" spans="1:1">
      <c r="A595" s="38" t="s">
        <v>147</v>
      </c>
    </row>
    <row r="596" spans="1:1">
      <c r="A596" s="38" t="s">
        <v>147</v>
      </c>
    </row>
    <row r="597" spans="1:1">
      <c r="A597" s="38" t="s">
        <v>147</v>
      </c>
    </row>
    <row r="598" spans="1:1">
      <c r="A598" s="38" t="s">
        <v>147</v>
      </c>
    </row>
    <row r="599" spans="1:1">
      <c r="A599" s="38" t="s">
        <v>147</v>
      </c>
    </row>
    <row r="600" spans="1:1">
      <c r="A600" s="38" t="s">
        <v>147</v>
      </c>
    </row>
    <row r="601" spans="1:1">
      <c r="A601" s="38" t="s">
        <v>147</v>
      </c>
    </row>
    <row r="602" spans="1:1">
      <c r="A602" s="38" t="s">
        <v>147</v>
      </c>
    </row>
    <row r="603" spans="1:1">
      <c r="A603" s="38" t="s">
        <v>147</v>
      </c>
    </row>
    <row r="604" spans="1:1">
      <c r="A604" s="38" t="s">
        <v>147</v>
      </c>
    </row>
    <row r="605" spans="1:1">
      <c r="A605" s="38" t="s">
        <v>147</v>
      </c>
    </row>
    <row r="606" spans="1:1">
      <c r="A606" s="38" t="s">
        <v>147</v>
      </c>
    </row>
    <row r="607" spans="1:1">
      <c r="A607" s="38" t="s">
        <v>147</v>
      </c>
    </row>
    <row r="608" spans="1:1">
      <c r="A608" s="38" t="s">
        <v>147</v>
      </c>
    </row>
    <row r="609" spans="1:1">
      <c r="A609" s="38" t="s">
        <v>147</v>
      </c>
    </row>
    <row r="610" spans="1:1">
      <c r="A610" s="38" t="s">
        <v>147</v>
      </c>
    </row>
    <row r="611" spans="1:1">
      <c r="A611" s="38" t="s">
        <v>147</v>
      </c>
    </row>
    <row r="612" spans="1:1">
      <c r="A612" s="38" t="s">
        <v>147</v>
      </c>
    </row>
    <row r="613" spans="1:1">
      <c r="A613" s="38" t="s">
        <v>147</v>
      </c>
    </row>
    <row r="614" spans="1:1">
      <c r="A614" s="38" t="s">
        <v>147</v>
      </c>
    </row>
    <row r="615" spans="1:1">
      <c r="A615" s="38" t="s">
        <v>147</v>
      </c>
    </row>
    <row r="616" spans="1:1">
      <c r="A616" s="38" t="s">
        <v>147</v>
      </c>
    </row>
    <row r="617" spans="1:1">
      <c r="A617" s="38" t="s">
        <v>147</v>
      </c>
    </row>
    <row r="618" spans="1:1">
      <c r="A618" s="38" t="s">
        <v>147</v>
      </c>
    </row>
    <row r="619" spans="1:1">
      <c r="A619" s="38" t="s">
        <v>147</v>
      </c>
    </row>
    <row r="620" spans="1:1">
      <c r="A620" s="38" t="s">
        <v>147</v>
      </c>
    </row>
    <row r="621" spans="1:1">
      <c r="A621" s="38" t="s">
        <v>147</v>
      </c>
    </row>
    <row r="622" spans="1:1">
      <c r="A622" s="38" t="s">
        <v>147</v>
      </c>
    </row>
    <row r="623" spans="1:1">
      <c r="A623" s="38" t="s">
        <v>147</v>
      </c>
    </row>
    <row r="624" spans="1:1">
      <c r="A624" s="38" t="s">
        <v>147</v>
      </c>
    </row>
    <row r="625" spans="1:1">
      <c r="A625" s="38" t="s">
        <v>147</v>
      </c>
    </row>
    <row r="626" spans="1:1">
      <c r="A626" s="38" t="s">
        <v>147</v>
      </c>
    </row>
    <row r="627" spans="1:1">
      <c r="A627" s="38" t="s">
        <v>147</v>
      </c>
    </row>
    <row r="628" spans="1:1">
      <c r="A628" s="38" t="s">
        <v>147</v>
      </c>
    </row>
    <row r="629" spans="1:1">
      <c r="A629" s="38" t="s">
        <v>147</v>
      </c>
    </row>
    <row r="630" spans="1:1">
      <c r="A630" s="38" t="s">
        <v>147</v>
      </c>
    </row>
    <row r="631" spans="1:1">
      <c r="A631" s="38" t="s">
        <v>147</v>
      </c>
    </row>
    <row r="632" spans="1:1">
      <c r="A632" s="38" t="s">
        <v>147</v>
      </c>
    </row>
    <row r="633" spans="1:1">
      <c r="A633" s="38" t="s">
        <v>147</v>
      </c>
    </row>
    <row r="634" spans="1:1">
      <c r="A634" s="38" t="s">
        <v>147</v>
      </c>
    </row>
    <row r="635" spans="1:1">
      <c r="A635" s="38" t="s">
        <v>147</v>
      </c>
    </row>
    <row r="636" spans="1:1">
      <c r="A636" s="38" t="s">
        <v>147</v>
      </c>
    </row>
    <row r="637" spans="1:1">
      <c r="A637" s="38" t="s">
        <v>147</v>
      </c>
    </row>
    <row r="638" spans="1:1">
      <c r="A638" s="38" t="s">
        <v>147</v>
      </c>
    </row>
    <row r="639" spans="1:1">
      <c r="A639" s="38" t="s">
        <v>147</v>
      </c>
    </row>
    <row r="640" spans="1:1">
      <c r="A640" s="38" t="s">
        <v>147</v>
      </c>
    </row>
    <row r="641" spans="1:1">
      <c r="A641" s="38" t="s">
        <v>147</v>
      </c>
    </row>
    <row r="642" spans="1:1">
      <c r="A642" s="38" t="s">
        <v>147</v>
      </c>
    </row>
    <row r="643" spans="1:1">
      <c r="A643" s="38" t="s">
        <v>147</v>
      </c>
    </row>
    <row r="644" spans="1:1">
      <c r="A644" s="38" t="s">
        <v>147</v>
      </c>
    </row>
    <row r="645" spans="1:1">
      <c r="A645" s="38" t="s">
        <v>147</v>
      </c>
    </row>
    <row r="646" spans="1:1">
      <c r="A646" s="38" t="s">
        <v>147</v>
      </c>
    </row>
    <row r="647" spans="1:1">
      <c r="A647" s="38" t="s">
        <v>147</v>
      </c>
    </row>
    <row r="648" spans="1:1">
      <c r="A648" s="38" t="s">
        <v>147</v>
      </c>
    </row>
    <row r="649" spans="1:1">
      <c r="A649" s="38" t="s">
        <v>147</v>
      </c>
    </row>
    <row r="650" spans="1:1">
      <c r="A650" s="38" t="s">
        <v>147</v>
      </c>
    </row>
    <row r="651" spans="1:1">
      <c r="A651" s="38" t="s">
        <v>147</v>
      </c>
    </row>
    <row r="652" spans="1:1">
      <c r="A652" s="38" t="s">
        <v>147</v>
      </c>
    </row>
    <row r="653" spans="1:1">
      <c r="A653" s="38" t="s">
        <v>147</v>
      </c>
    </row>
    <row r="654" spans="1:1">
      <c r="A654" s="38" t="s">
        <v>147</v>
      </c>
    </row>
    <row r="655" spans="1:1">
      <c r="A655" s="38" t="s">
        <v>147</v>
      </c>
    </row>
    <row r="656" spans="1:1">
      <c r="A656" s="38" t="s">
        <v>147</v>
      </c>
    </row>
    <row r="657" spans="1:1">
      <c r="A657" s="38" t="s">
        <v>147</v>
      </c>
    </row>
    <row r="658" spans="1:1">
      <c r="A658" s="38" t="s">
        <v>147</v>
      </c>
    </row>
    <row r="659" spans="1:1">
      <c r="A659" s="38" t="s">
        <v>147</v>
      </c>
    </row>
    <row r="660" spans="1:1">
      <c r="A660" s="38" t="s">
        <v>147</v>
      </c>
    </row>
    <row r="661" spans="1:1">
      <c r="A661" s="38" t="s">
        <v>147</v>
      </c>
    </row>
    <row r="662" spans="1:1">
      <c r="A662" s="38" t="s">
        <v>147</v>
      </c>
    </row>
    <row r="663" spans="1:1">
      <c r="A663" s="38" t="s">
        <v>147</v>
      </c>
    </row>
    <row r="664" spans="1:1">
      <c r="A664" s="38" t="s">
        <v>147</v>
      </c>
    </row>
    <row r="665" spans="1:1">
      <c r="A665" s="38" t="s">
        <v>147</v>
      </c>
    </row>
    <row r="666" spans="1:1">
      <c r="A666" s="38" t="s">
        <v>147</v>
      </c>
    </row>
    <row r="667" spans="1:1">
      <c r="A667" s="38" t="s">
        <v>147</v>
      </c>
    </row>
    <row r="668" spans="1:1">
      <c r="A668" s="38" t="s">
        <v>147</v>
      </c>
    </row>
    <row r="669" spans="1:1">
      <c r="A669" s="38" t="s">
        <v>147</v>
      </c>
    </row>
    <row r="670" spans="1:1">
      <c r="A670" s="38" t="s">
        <v>147</v>
      </c>
    </row>
    <row r="671" spans="1:1">
      <c r="A671" s="38" t="s">
        <v>147</v>
      </c>
    </row>
    <row r="672" spans="1:1">
      <c r="A672" s="38" t="s">
        <v>147</v>
      </c>
    </row>
    <row r="673" spans="1:1">
      <c r="A673" s="38" t="s">
        <v>147</v>
      </c>
    </row>
    <row r="674" spans="1:1">
      <c r="A674" s="38" t="s">
        <v>147</v>
      </c>
    </row>
    <row r="675" spans="1:1">
      <c r="A675" s="38" t="s">
        <v>147</v>
      </c>
    </row>
    <row r="676" spans="1:1">
      <c r="A676" s="38" t="s">
        <v>147</v>
      </c>
    </row>
    <row r="677" spans="1:1">
      <c r="A677" s="38" t="s">
        <v>147</v>
      </c>
    </row>
    <row r="678" spans="1:1">
      <c r="A678" s="38" t="s">
        <v>147</v>
      </c>
    </row>
    <row r="679" spans="1:1">
      <c r="A679" s="38" t="s">
        <v>147</v>
      </c>
    </row>
    <row r="680" spans="1:1">
      <c r="A680" s="38" t="s">
        <v>147</v>
      </c>
    </row>
    <row r="681" spans="1:1">
      <c r="A681" s="38" t="s">
        <v>147</v>
      </c>
    </row>
    <row r="682" spans="1:1">
      <c r="A682" s="38" t="s">
        <v>147</v>
      </c>
    </row>
    <row r="683" spans="1:1">
      <c r="A683" s="38" t="s">
        <v>147</v>
      </c>
    </row>
    <row r="684" spans="1:1">
      <c r="A684" s="38" t="s">
        <v>147</v>
      </c>
    </row>
    <row r="685" spans="1:1">
      <c r="A685" s="38" t="s">
        <v>147</v>
      </c>
    </row>
    <row r="686" spans="1:1">
      <c r="A686" s="38" t="s">
        <v>147</v>
      </c>
    </row>
    <row r="687" spans="1:1">
      <c r="A687" s="38" t="s">
        <v>147</v>
      </c>
    </row>
    <row r="688" spans="1:1">
      <c r="A688" s="38" t="s">
        <v>147</v>
      </c>
    </row>
    <row r="689" spans="1:1">
      <c r="A689" s="38" t="s">
        <v>147</v>
      </c>
    </row>
    <row r="690" spans="1:1">
      <c r="A690" s="38" t="s">
        <v>147</v>
      </c>
    </row>
    <row r="691" spans="1:1">
      <c r="A691" s="38" t="s">
        <v>147</v>
      </c>
    </row>
    <row r="692" spans="1:1">
      <c r="A692" s="38" t="s">
        <v>147</v>
      </c>
    </row>
    <row r="693" spans="1:1">
      <c r="A693" s="38" t="s">
        <v>147</v>
      </c>
    </row>
    <row r="694" spans="1:1">
      <c r="A694" s="38" t="s">
        <v>147</v>
      </c>
    </row>
    <row r="695" spans="1:1">
      <c r="A695" s="38" t="s">
        <v>147</v>
      </c>
    </row>
    <row r="696" spans="1:1">
      <c r="A696" s="38" t="s">
        <v>147</v>
      </c>
    </row>
    <row r="697" spans="1:1">
      <c r="A697" s="38" t="s">
        <v>147</v>
      </c>
    </row>
    <row r="698" spans="1:1">
      <c r="A698" s="38" t="s">
        <v>147</v>
      </c>
    </row>
    <row r="699" spans="1:1">
      <c r="A699" s="38" t="s">
        <v>147</v>
      </c>
    </row>
    <row r="700" spans="1:1">
      <c r="A700" s="38" t="s">
        <v>147</v>
      </c>
    </row>
    <row r="701" spans="1:1">
      <c r="A701" s="38" t="s">
        <v>147</v>
      </c>
    </row>
    <row r="702" spans="1:1">
      <c r="A702" s="38" t="s">
        <v>147</v>
      </c>
    </row>
    <row r="703" spans="1:1">
      <c r="A703" s="38" t="s">
        <v>147</v>
      </c>
    </row>
    <row r="704" spans="1:1">
      <c r="A704" s="38" t="s">
        <v>147</v>
      </c>
    </row>
    <row r="705" spans="1:1">
      <c r="A705" s="38" t="s">
        <v>147</v>
      </c>
    </row>
    <row r="706" spans="1:1">
      <c r="A706" s="38" t="s">
        <v>147</v>
      </c>
    </row>
    <row r="707" spans="1:1">
      <c r="A707" s="38" t="s">
        <v>147</v>
      </c>
    </row>
    <row r="708" spans="1:1">
      <c r="A708" s="38" t="s">
        <v>147</v>
      </c>
    </row>
    <row r="709" spans="1:1">
      <c r="A709" s="38" t="s">
        <v>147</v>
      </c>
    </row>
    <row r="710" spans="1:1">
      <c r="A710" s="38" t="s">
        <v>147</v>
      </c>
    </row>
    <row r="711" spans="1:1">
      <c r="A711" s="38" t="s">
        <v>147</v>
      </c>
    </row>
    <row r="712" spans="1:1">
      <c r="A712" s="38" t="s">
        <v>147</v>
      </c>
    </row>
    <row r="713" spans="1:1">
      <c r="A713" s="38" t="s">
        <v>147</v>
      </c>
    </row>
    <row r="714" spans="1:1">
      <c r="A714" s="38" t="s">
        <v>147</v>
      </c>
    </row>
    <row r="715" spans="1:1">
      <c r="A715" s="38" t="s">
        <v>147</v>
      </c>
    </row>
    <row r="716" spans="1:1">
      <c r="A716" s="38" t="s">
        <v>147</v>
      </c>
    </row>
    <row r="717" spans="1:1">
      <c r="A717" s="38" t="s">
        <v>147</v>
      </c>
    </row>
    <row r="718" spans="1:1">
      <c r="A718" s="38" t="s">
        <v>147</v>
      </c>
    </row>
    <row r="719" spans="1:1">
      <c r="A719" s="38" t="s">
        <v>147</v>
      </c>
    </row>
    <row r="720" spans="1:1">
      <c r="A720" s="38" t="s">
        <v>147</v>
      </c>
    </row>
    <row r="721" spans="1:1">
      <c r="A721" s="38" t="s">
        <v>147</v>
      </c>
    </row>
    <row r="722" spans="1:1">
      <c r="A722" s="38" t="s">
        <v>147</v>
      </c>
    </row>
    <row r="723" spans="1:1">
      <c r="A723" s="38" t="s">
        <v>147</v>
      </c>
    </row>
    <row r="724" spans="1:1">
      <c r="A724" s="38" t="s">
        <v>147</v>
      </c>
    </row>
    <row r="725" spans="1:1">
      <c r="A725" s="38" t="s">
        <v>147</v>
      </c>
    </row>
    <row r="726" spans="1:1">
      <c r="A726" s="38" t="s">
        <v>147</v>
      </c>
    </row>
    <row r="727" spans="1:1">
      <c r="A727" s="38" t="s">
        <v>147</v>
      </c>
    </row>
    <row r="728" spans="1:1">
      <c r="A728" s="38" t="s">
        <v>147</v>
      </c>
    </row>
    <row r="729" spans="1:1">
      <c r="A729" s="38" t="s">
        <v>147</v>
      </c>
    </row>
    <row r="730" spans="1:1">
      <c r="A730" s="38" t="s">
        <v>147</v>
      </c>
    </row>
    <row r="731" spans="1:1">
      <c r="A731" s="38" t="s">
        <v>147</v>
      </c>
    </row>
    <row r="732" spans="1:1">
      <c r="A732" s="38" t="s">
        <v>147</v>
      </c>
    </row>
    <row r="733" spans="1:1">
      <c r="A733" s="38" t="s">
        <v>147</v>
      </c>
    </row>
    <row r="734" spans="1:1">
      <c r="A734" s="38" t="s">
        <v>147</v>
      </c>
    </row>
    <row r="735" spans="1:1">
      <c r="A735" s="38" t="s">
        <v>147</v>
      </c>
    </row>
    <row r="736" spans="1:1">
      <c r="A736" s="38" t="s">
        <v>147</v>
      </c>
    </row>
    <row r="737" spans="1:1">
      <c r="A737" s="38" t="s">
        <v>147</v>
      </c>
    </row>
    <row r="738" spans="1:1">
      <c r="A738" s="38" t="s">
        <v>147</v>
      </c>
    </row>
    <row r="739" spans="1:1">
      <c r="A739" s="38" t="s">
        <v>147</v>
      </c>
    </row>
    <row r="740" spans="1:1">
      <c r="A740" s="38" t="s">
        <v>147</v>
      </c>
    </row>
    <row r="741" spans="1:1">
      <c r="A741" s="38" t="s">
        <v>147</v>
      </c>
    </row>
    <row r="742" spans="1:1">
      <c r="A742" s="38" t="s">
        <v>147</v>
      </c>
    </row>
    <row r="743" spans="1:1">
      <c r="A743" s="38" t="s">
        <v>147</v>
      </c>
    </row>
    <row r="744" spans="1:1">
      <c r="A744" s="38" t="s">
        <v>147</v>
      </c>
    </row>
    <row r="745" spans="1:1">
      <c r="A745" s="38" t="s">
        <v>147</v>
      </c>
    </row>
    <row r="746" spans="1:1">
      <c r="A746" s="38" t="s">
        <v>147</v>
      </c>
    </row>
    <row r="747" spans="1:1">
      <c r="A747" s="38" t="s">
        <v>147</v>
      </c>
    </row>
    <row r="748" spans="1:1">
      <c r="A748" s="38" t="s">
        <v>147</v>
      </c>
    </row>
    <row r="749" spans="1:1">
      <c r="A749" s="38" t="s">
        <v>147</v>
      </c>
    </row>
    <row r="750" spans="1:1">
      <c r="A750" s="38" t="s">
        <v>147</v>
      </c>
    </row>
    <row r="751" spans="1:1">
      <c r="A751" s="38" t="s">
        <v>147</v>
      </c>
    </row>
    <row r="752" spans="1:1">
      <c r="A752" s="38" t="s">
        <v>147</v>
      </c>
    </row>
    <row r="753" spans="1:1">
      <c r="A753" s="38" t="s">
        <v>147</v>
      </c>
    </row>
    <row r="754" spans="1:1">
      <c r="A754" s="38" t="s">
        <v>147</v>
      </c>
    </row>
    <row r="755" spans="1:1">
      <c r="A755" s="38" t="s">
        <v>147</v>
      </c>
    </row>
    <row r="756" spans="1:1">
      <c r="A756" s="38" t="s">
        <v>147</v>
      </c>
    </row>
    <row r="757" spans="1:1">
      <c r="A757" s="38" t="s">
        <v>147</v>
      </c>
    </row>
    <row r="758" spans="1:1">
      <c r="A758" s="38" t="s">
        <v>147</v>
      </c>
    </row>
    <row r="759" spans="1:1">
      <c r="A759" s="38" t="s">
        <v>147</v>
      </c>
    </row>
    <row r="760" spans="1:1">
      <c r="A760" s="38" t="s">
        <v>147</v>
      </c>
    </row>
    <row r="761" spans="1:1">
      <c r="A761" s="38" t="s">
        <v>147</v>
      </c>
    </row>
    <row r="762" spans="1:1">
      <c r="A762" s="38" t="s">
        <v>147</v>
      </c>
    </row>
    <row r="763" spans="1:1">
      <c r="A763" s="38" t="s">
        <v>147</v>
      </c>
    </row>
    <row r="764" spans="1:1">
      <c r="A764" s="38" t="s">
        <v>147</v>
      </c>
    </row>
    <row r="765" spans="1:1">
      <c r="A765" s="38" t="s">
        <v>147</v>
      </c>
    </row>
    <row r="766" spans="1:1">
      <c r="A766" s="38" t="s">
        <v>147</v>
      </c>
    </row>
    <row r="767" spans="1:1">
      <c r="A767" s="38" t="s">
        <v>147</v>
      </c>
    </row>
    <row r="768" spans="1:1">
      <c r="A768" s="38" t="s">
        <v>147</v>
      </c>
    </row>
    <row r="769" spans="1:1">
      <c r="A769" s="38" t="s">
        <v>147</v>
      </c>
    </row>
    <row r="770" spans="1:1">
      <c r="A770" s="38" t="s">
        <v>147</v>
      </c>
    </row>
    <row r="771" spans="1:1">
      <c r="A771" s="38" t="s">
        <v>147</v>
      </c>
    </row>
    <row r="772" spans="1:1">
      <c r="A772" s="38" t="s">
        <v>147</v>
      </c>
    </row>
    <row r="773" spans="1:1">
      <c r="A773" s="38" t="s">
        <v>147</v>
      </c>
    </row>
    <row r="774" spans="1:1">
      <c r="A774" s="38" t="s">
        <v>147</v>
      </c>
    </row>
    <row r="775" spans="1:1">
      <c r="A775" s="38" t="s">
        <v>147</v>
      </c>
    </row>
    <row r="776" spans="1:1">
      <c r="A776" s="38" t="s">
        <v>147</v>
      </c>
    </row>
    <row r="777" spans="1:1">
      <c r="A777" s="38" t="s">
        <v>147</v>
      </c>
    </row>
    <row r="778" spans="1:1">
      <c r="A778" s="38" t="s">
        <v>147</v>
      </c>
    </row>
    <row r="779" spans="1:1">
      <c r="A779" s="38" t="s">
        <v>147</v>
      </c>
    </row>
    <row r="780" spans="1:1">
      <c r="A780" s="38" t="s">
        <v>147</v>
      </c>
    </row>
    <row r="781" spans="1:1">
      <c r="A781" s="38" t="s">
        <v>147</v>
      </c>
    </row>
    <row r="782" spans="1:1">
      <c r="A782" s="38" t="s">
        <v>147</v>
      </c>
    </row>
    <row r="783" spans="1:1">
      <c r="A783" s="38" t="s">
        <v>147</v>
      </c>
    </row>
    <row r="784" spans="1:1">
      <c r="A784" s="38" t="s">
        <v>147</v>
      </c>
    </row>
    <row r="785" spans="1:1">
      <c r="A785" s="38" t="s">
        <v>147</v>
      </c>
    </row>
    <row r="786" spans="1:1">
      <c r="A786" s="38" t="s">
        <v>147</v>
      </c>
    </row>
    <row r="787" spans="1:1">
      <c r="A787" s="38" t="s">
        <v>147</v>
      </c>
    </row>
    <row r="788" spans="1:1">
      <c r="A788" s="38" t="s">
        <v>147</v>
      </c>
    </row>
    <row r="789" spans="1:1">
      <c r="A789" s="38" t="s">
        <v>147</v>
      </c>
    </row>
    <row r="790" spans="1:1">
      <c r="A790" s="38" t="s">
        <v>147</v>
      </c>
    </row>
    <row r="791" spans="1:1">
      <c r="A791" s="38" t="s">
        <v>147</v>
      </c>
    </row>
    <row r="792" spans="1:1">
      <c r="A792" s="38" t="s">
        <v>147</v>
      </c>
    </row>
    <row r="793" spans="1:1">
      <c r="A793" s="38" t="s">
        <v>147</v>
      </c>
    </row>
    <row r="794" spans="1:1">
      <c r="A794" s="38" t="s">
        <v>147</v>
      </c>
    </row>
    <row r="795" spans="1:1">
      <c r="A795" s="38" t="s">
        <v>147</v>
      </c>
    </row>
    <row r="796" spans="1:1">
      <c r="A796" s="38" t="s">
        <v>147</v>
      </c>
    </row>
    <row r="797" spans="1:1">
      <c r="A797" s="38" t="s">
        <v>147</v>
      </c>
    </row>
    <row r="798" spans="1:1">
      <c r="A798" s="38" t="s">
        <v>147</v>
      </c>
    </row>
    <row r="799" spans="1:1">
      <c r="A799" s="38" t="s">
        <v>147</v>
      </c>
    </row>
    <row r="800" spans="1:1">
      <c r="A800" s="38" t="s">
        <v>147</v>
      </c>
    </row>
    <row r="801" spans="1:1">
      <c r="A801" s="38" t="s">
        <v>147</v>
      </c>
    </row>
    <row r="802" spans="1:1">
      <c r="A802" s="38" t="s">
        <v>147</v>
      </c>
    </row>
    <row r="803" spans="1:1">
      <c r="A803" s="38" t="s">
        <v>147</v>
      </c>
    </row>
    <row r="804" spans="1:1">
      <c r="A804" s="38" t="s">
        <v>147</v>
      </c>
    </row>
    <row r="805" spans="1:1">
      <c r="A805" s="38" t="s">
        <v>147</v>
      </c>
    </row>
    <row r="806" spans="1:1">
      <c r="A806" s="38" t="s">
        <v>147</v>
      </c>
    </row>
    <row r="807" spans="1:1">
      <c r="A807" s="38" t="s">
        <v>147</v>
      </c>
    </row>
    <row r="808" spans="1:1">
      <c r="A808" s="38" t="s">
        <v>147</v>
      </c>
    </row>
    <row r="809" spans="1:1">
      <c r="A809" s="38" t="s">
        <v>147</v>
      </c>
    </row>
    <row r="810" spans="1:1">
      <c r="A810" s="38" t="s">
        <v>147</v>
      </c>
    </row>
    <row r="811" spans="1:1">
      <c r="A811" s="38" t="s">
        <v>147</v>
      </c>
    </row>
    <row r="812" spans="1:1">
      <c r="A812" s="38" t="s">
        <v>147</v>
      </c>
    </row>
    <row r="813" spans="1:1">
      <c r="A813" s="38" t="s">
        <v>147</v>
      </c>
    </row>
    <row r="814" spans="1:1">
      <c r="A814" s="38" t="s">
        <v>147</v>
      </c>
    </row>
    <row r="815" spans="1:1">
      <c r="A815" s="38" t="s">
        <v>147</v>
      </c>
    </row>
    <row r="816" spans="1:1">
      <c r="A816" s="38" t="s">
        <v>147</v>
      </c>
    </row>
    <row r="817" spans="1:1">
      <c r="A817" s="38" t="s">
        <v>147</v>
      </c>
    </row>
    <row r="818" spans="1:1">
      <c r="A818" s="38" t="s">
        <v>147</v>
      </c>
    </row>
    <row r="819" spans="1:1">
      <c r="A819" s="38" t="s">
        <v>147</v>
      </c>
    </row>
    <row r="820" spans="1:1">
      <c r="A820" s="38" t="s">
        <v>147</v>
      </c>
    </row>
    <row r="821" spans="1:1">
      <c r="A821" s="38" t="s">
        <v>147</v>
      </c>
    </row>
    <row r="822" spans="1:1">
      <c r="A822" s="38" t="s">
        <v>147</v>
      </c>
    </row>
    <row r="823" spans="1:1">
      <c r="A823" s="38" t="s">
        <v>147</v>
      </c>
    </row>
    <row r="824" spans="1:1">
      <c r="A824" s="38" t="s">
        <v>147</v>
      </c>
    </row>
    <row r="825" spans="1:1">
      <c r="A825" s="38" t="s">
        <v>147</v>
      </c>
    </row>
    <row r="826" spans="1:1">
      <c r="A826" s="38" t="s">
        <v>147</v>
      </c>
    </row>
    <row r="827" spans="1:1">
      <c r="A827" s="38" t="s">
        <v>147</v>
      </c>
    </row>
    <row r="828" spans="1:1">
      <c r="A828" s="38" t="s">
        <v>147</v>
      </c>
    </row>
    <row r="829" spans="1:1">
      <c r="A829" s="38" t="s">
        <v>147</v>
      </c>
    </row>
    <row r="830" spans="1:1">
      <c r="A830" s="38" t="s">
        <v>147</v>
      </c>
    </row>
    <row r="831" spans="1:1">
      <c r="A831" s="38" t="s">
        <v>147</v>
      </c>
    </row>
    <row r="832" spans="1:1">
      <c r="A832" s="38" t="s">
        <v>147</v>
      </c>
    </row>
    <row r="833" spans="1:1">
      <c r="A833" s="38" t="s">
        <v>147</v>
      </c>
    </row>
    <row r="834" spans="1:1">
      <c r="A834" s="38" t="s">
        <v>147</v>
      </c>
    </row>
    <row r="835" spans="1:1">
      <c r="A835" s="38" t="s">
        <v>147</v>
      </c>
    </row>
    <row r="836" spans="1:1">
      <c r="A836" s="38" t="s">
        <v>147</v>
      </c>
    </row>
    <row r="837" spans="1:1">
      <c r="A837" s="38" t="s">
        <v>147</v>
      </c>
    </row>
    <row r="838" spans="1:1">
      <c r="A838" s="38" t="s">
        <v>147</v>
      </c>
    </row>
    <row r="839" spans="1:1">
      <c r="A839" s="38" t="s">
        <v>147</v>
      </c>
    </row>
    <row r="840" spans="1:1">
      <c r="A840" s="38" t="s">
        <v>147</v>
      </c>
    </row>
    <row r="841" spans="1:1">
      <c r="A841" s="38" t="s">
        <v>147</v>
      </c>
    </row>
    <row r="842" spans="1:1">
      <c r="A842" s="38" t="s">
        <v>147</v>
      </c>
    </row>
    <row r="843" spans="1:1">
      <c r="A843" s="38" t="s">
        <v>147</v>
      </c>
    </row>
    <row r="844" spans="1:1">
      <c r="A844" s="38" t="s">
        <v>147</v>
      </c>
    </row>
    <row r="845" spans="1:1">
      <c r="A845" s="38" t="s">
        <v>147</v>
      </c>
    </row>
    <row r="846" spans="1:1">
      <c r="A846" s="38" t="s">
        <v>147</v>
      </c>
    </row>
    <row r="847" spans="1:1">
      <c r="A847" s="38" t="s">
        <v>147</v>
      </c>
    </row>
    <row r="848" spans="1:1">
      <c r="A848" s="38" t="s">
        <v>147</v>
      </c>
    </row>
    <row r="849" spans="1:1">
      <c r="A849" s="38" t="s">
        <v>147</v>
      </c>
    </row>
    <row r="850" spans="1:1">
      <c r="A850" s="38" t="s">
        <v>147</v>
      </c>
    </row>
    <row r="851" spans="1:1">
      <c r="A851" s="38" t="s">
        <v>147</v>
      </c>
    </row>
    <row r="852" spans="1:1">
      <c r="A852" s="38" t="s">
        <v>147</v>
      </c>
    </row>
    <row r="853" spans="1:1">
      <c r="A853" s="38" t="s">
        <v>147</v>
      </c>
    </row>
    <row r="854" spans="1:1">
      <c r="A854" s="38" t="s">
        <v>147</v>
      </c>
    </row>
    <row r="855" spans="1:1">
      <c r="A855" s="38" t="s">
        <v>147</v>
      </c>
    </row>
    <row r="856" spans="1:1">
      <c r="A856" s="38" t="s">
        <v>147</v>
      </c>
    </row>
    <row r="857" spans="1:1">
      <c r="A857" s="38" t="s">
        <v>147</v>
      </c>
    </row>
    <row r="858" spans="1:1">
      <c r="A858" s="38" t="s">
        <v>147</v>
      </c>
    </row>
    <row r="859" spans="1:1">
      <c r="A859" s="38" t="s">
        <v>147</v>
      </c>
    </row>
    <row r="860" spans="1:1">
      <c r="A860" s="38" t="s">
        <v>147</v>
      </c>
    </row>
    <row r="861" spans="1:1">
      <c r="A861" s="38" t="s">
        <v>147</v>
      </c>
    </row>
    <row r="862" spans="1:1">
      <c r="A862" s="38" t="s">
        <v>147</v>
      </c>
    </row>
    <row r="863" spans="1:1">
      <c r="A863" s="38" t="s">
        <v>147</v>
      </c>
    </row>
    <row r="864" spans="1:1">
      <c r="A864" s="38" t="s">
        <v>147</v>
      </c>
    </row>
    <row r="865" spans="1:1">
      <c r="A865" s="38" t="s">
        <v>147</v>
      </c>
    </row>
    <row r="866" spans="1:1">
      <c r="A866" s="38" t="s">
        <v>147</v>
      </c>
    </row>
    <row r="867" spans="1:1">
      <c r="A867" s="38" t="s">
        <v>147</v>
      </c>
    </row>
    <row r="868" spans="1:1">
      <c r="A868" s="38" t="s">
        <v>147</v>
      </c>
    </row>
    <row r="869" spans="1:1">
      <c r="A869" s="38" t="s">
        <v>147</v>
      </c>
    </row>
    <row r="870" spans="1:1">
      <c r="A870" s="38" t="s">
        <v>147</v>
      </c>
    </row>
    <row r="871" spans="1:1">
      <c r="A871" s="38" t="s">
        <v>147</v>
      </c>
    </row>
    <row r="872" spans="1:1">
      <c r="A872" s="38" t="s">
        <v>147</v>
      </c>
    </row>
    <row r="873" spans="1:1">
      <c r="A873" s="38" t="s">
        <v>147</v>
      </c>
    </row>
    <row r="874" spans="1:1">
      <c r="A874" s="38" t="s">
        <v>147</v>
      </c>
    </row>
    <row r="875" spans="1:1">
      <c r="A875" s="38" t="s">
        <v>147</v>
      </c>
    </row>
    <row r="876" spans="1:1">
      <c r="A876" s="38" t="s">
        <v>147</v>
      </c>
    </row>
    <row r="877" spans="1:1">
      <c r="A877" s="38" t="s">
        <v>147</v>
      </c>
    </row>
    <row r="878" spans="1:1">
      <c r="A878" s="38" t="s">
        <v>147</v>
      </c>
    </row>
    <row r="879" spans="1:1">
      <c r="A879" s="38" t="s">
        <v>147</v>
      </c>
    </row>
    <row r="880" spans="1:1">
      <c r="A880" s="38" t="s">
        <v>147</v>
      </c>
    </row>
    <row r="881" spans="1:1">
      <c r="A881" s="38" t="s">
        <v>147</v>
      </c>
    </row>
    <row r="882" spans="1:1">
      <c r="A882" s="38" t="s">
        <v>147</v>
      </c>
    </row>
    <row r="883" spans="1:1">
      <c r="A883" s="38" t="s">
        <v>147</v>
      </c>
    </row>
    <row r="884" spans="1:1">
      <c r="A884" s="38" t="s">
        <v>147</v>
      </c>
    </row>
    <row r="885" spans="1:1">
      <c r="A885" s="38" t="s">
        <v>147</v>
      </c>
    </row>
    <row r="886" spans="1:1">
      <c r="A886" s="38" t="s">
        <v>147</v>
      </c>
    </row>
    <row r="887" spans="1:1">
      <c r="A887" s="38" t="s">
        <v>147</v>
      </c>
    </row>
    <row r="888" spans="1:1">
      <c r="A888" s="38" t="s">
        <v>147</v>
      </c>
    </row>
    <row r="889" spans="1:1">
      <c r="A889" s="38" t="s">
        <v>147</v>
      </c>
    </row>
    <row r="890" spans="1:1">
      <c r="A890" s="38" t="s">
        <v>147</v>
      </c>
    </row>
    <row r="891" spans="1:1">
      <c r="A891" s="38" t="s">
        <v>147</v>
      </c>
    </row>
    <row r="892" spans="1:1">
      <c r="A892" s="38" t="s">
        <v>147</v>
      </c>
    </row>
    <row r="893" spans="1:1">
      <c r="A893" s="38" t="s">
        <v>147</v>
      </c>
    </row>
    <row r="894" spans="1:1">
      <c r="A894" s="38" t="s">
        <v>147</v>
      </c>
    </row>
    <row r="895" spans="1:1">
      <c r="A895" s="38" t="s">
        <v>147</v>
      </c>
    </row>
    <row r="896" spans="1:1">
      <c r="A896" s="38" t="s">
        <v>147</v>
      </c>
    </row>
    <row r="897" spans="1:1">
      <c r="A897" s="38" t="s">
        <v>147</v>
      </c>
    </row>
    <row r="898" spans="1:1">
      <c r="A898" s="38" t="s">
        <v>147</v>
      </c>
    </row>
    <row r="899" spans="1:1">
      <c r="A899" s="38" t="s">
        <v>147</v>
      </c>
    </row>
    <row r="900" spans="1:1">
      <c r="A900" s="38" t="s">
        <v>147</v>
      </c>
    </row>
    <row r="901" spans="1:1">
      <c r="A901" s="38" t="s">
        <v>147</v>
      </c>
    </row>
    <row r="902" spans="1:1">
      <c r="A902" s="38" t="s">
        <v>147</v>
      </c>
    </row>
    <row r="903" spans="1:1">
      <c r="A903" s="38" t="s">
        <v>147</v>
      </c>
    </row>
    <row r="904" spans="1:1">
      <c r="A904" s="38" t="s">
        <v>147</v>
      </c>
    </row>
    <row r="905" spans="1:1">
      <c r="A905" s="38" t="s">
        <v>147</v>
      </c>
    </row>
    <row r="906" spans="1:1">
      <c r="A906" s="38" t="s">
        <v>147</v>
      </c>
    </row>
    <row r="907" spans="1:1">
      <c r="A907" s="38" t="s">
        <v>147</v>
      </c>
    </row>
    <row r="908" spans="1:1">
      <c r="A908" s="38" t="s">
        <v>147</v>
      </c>
    </row>
    <row r="909" spans="1:1">
      <c r="A909" s="38" t="s">
        <v>147</v>
      </c>
    </row>
    <row r="910" spans="1:1">
      <c r="A910" s="38" t="s">
        <v>147</v>
      </c>
    </row>
    <row r="911" spans="1:1">
      <c r="A911" s="38" t="s">
        <v>147</v>
      </c>
    </row>
    <row r="912" spans="1:1">
      <c r="A912" s="38" t="s">
        <v>147</v>
      </c>
    </row>
    <row r="913" spans="1:1">
      <c r="A913" s="38" t="s">
        <v>147</v>
      </c>
    </row>
    <row r="914" spans="1:1">
      <c r="A914" s="38" t="s">
        <v>147</v>
      </c>
    </row>
    <row r="915" spans="1:1">
      <c r="A915" s="38" t="s">
        <v>147</v>
      </c>
    </row>
    <row r="916" spans="1:1">
      <c r="A916" s="38" t="s">
        <v>147</v>
      </c>
    </row>
    <row r="917" spans="1:1">
      <c r="A917" s="38" t="s">
        <v>147</v>
      </c>
    </row>
    <row r="918" spans="1:1">
      <c r="A918" s="38" t="s">
        <v>147</v>
      </c>
    </row>
    <row r="919" spans="1:1">
      <c r="A919" s="38" t="s">
        <v>147</v>
      </c>
    </row>
    <row r="920" spans="1:1">
      <c r="A920" s="38" t="s">
        <v>147</v>
      </c>
    </row>
    <row r="921" spans="1:1">
      <c r="A921" s="38" t="s">
        <v>147</v>
      </c>
    </row>
    <row r="922" spans="1:1">
      <c r="A922" s="38" t="s">
        <v>147</v>
      </c>
    </row>
    <row r="923" spans="1:1">
      <c r="A923" s="38" t="s">
        <v>147</v>
      </c>
    </row>
    <row r="924" spans="1:1">
      <c r="A924" s="38" t="s">
        <v>147</v>
      </c>
    </row>
    <row r="925" spans="1:1">
      <c r="A925" s="38" t="s">
        <v>147</v>
      </c>
    </row>
    <row r="926" spans="1:1">
      <c r="A926" s="38" t="s">
        <v>147</v>
      </c>
    </row>
    <row r="927" spans="1:1">
      <c r="A927" s="38" t="s">
        <v>147</v>
      </c>
    </row>
    <row r="928" spans="1:1">
      <c r="A928" s="38" t="s">
        <v>147</v>
      </c>
    </row>
    <row r="929" spans="1:1">
      <c r="A929" s="38" t="s">
        <v>147</v>
      </c>
    </row>
    <row r="930" spans="1:1">
      <c r="A930" s="38" t="s">
        <v>147</v>
      </c>
    </row>
    <row r="931" spans="1:1">
      <c r="A931" s="38" t="s">
        <v>147</v>
      </c>
    </row>
    <row r="932" spans="1:1">
      <c r="A932" s="38" t="s">
        <v>147</v>
      </c>
    </row>
    <row r="933" spans="1:1">
      <c r="A933" s="38" t="s">
        <v>147</v>
      </c>
    </row>
    <row r="934" spans="1:1">
      <c r="A934" s="38" t="s">
        <v>147</v>
      </c>
    </row>
    <row r="935" spans="1:1">
      <c r="A935" s="38" t="s">
        <v>147</v>
      </c>
    </row>
    <row r="936" spans="1:1">
      <c r="A936" s="38" t="s">
        <v>147</v>
      </c>
    </row>
    <row r="937" spans="1:1">
      <c r="A937" s="38" t="s">
        <v>147</v>
      </c>
    </row>
    <row r="938" spans="1:1">
      <c r="A938" s="38" t="s">
        <v>147</v>
      </c>
    </row>
    <row r="939" spans="1:1">
      <c r="A939" s="38" t="s">
        <v>147</v>
      </c>
    </row>
    <row r="940" spans="1:1">
      <c r="A940" s="38" t="s">
        <v>147</v>
      </c>
    </row>
    <row r="941" spans="1:1">
      <c r="A941" s="38" t="s">
        <v>147</v>
      </c>
    </row>
    <row r="942" spans="1:1">
      <c r="A942" s="38" t="s">
        <v>147</v>
      </c>
    </row>
    <row r="943" spans="1:1">
      <c r="A943" s="38" t="s">
        <v>147</v>
      </c>
    </row>
    <row r="944" spans="1:1">
      <c r="A944" s="38" t="s">
        <v>147</v>
      </c>
    </row>
    <row r="945" spans="1:1">
      <c r="A945" s="38" t="s">
        <v>147</v>
      </c>
    </row>
    <row r="946" spans="1:1">
      <c r="A946" s="38" t="s">
        <v>147</v>
      </c>
    </row>
    <row r="947" spans="1:1">
      <c r="A947" s="38" t="s">
        <v>147</v>
      </c>
    </row>
    <row r="948" spans="1:1">
      <c r="A948" s="38" t="s">
        <v>147</v>
      </c>
    </row>
    <row r="949" spans="1:1">
      <c r="A949" s="38" t="s">
        <v>147</v>
      </c>
    </row>
    <row r="950" spans="1:1">
      <c r="A950" s="38" t="s">
        <v>147</v>
      </c>
    </row>
    <row r="951" spans="1:1">
      <c r="A951" s="38" t="s">
        <v>147</v>
      </c>
    </row>
    <row r="952" spans="1:1">
      <c r="A952" s="38" t="s">
        <v>147</v>
      </c>
    </row>
    <row r="953" spans="1:1">
      <c r="A953" s="38" t="s">
        <v>147</v>
      </c>
    </row>
    <row r="954" spans="1:1">
      <c r="A954" s="38" t="s">
        <v>147</v>
      </c>
    </row>
    <row r="955" spans="1:1">
      <c r="A955" s="38" t="s">
        <v>147</v>
      </c>
    </row>
    <row r="956" spans="1:1">
      <c r="A956" s="38" t="s">
        <v>147</v>
      </c>
    </row>
    <row r="957" spans="1:1">
      <c r="A957" s="38" t="s">
        <v>147</v>
      </c>
    </row>
    <row r="958" spans="1:1">
      <c r="A958" s="38" t="s">
        <v>147</v>
      </c>
    </row>
    <row r="959" spans="1:1">
      <c r="A959" s="38" t="s">
        <v>147</v>
      </c>
    </row>
    <row r="960" spans="1:1">
      <c r="A960" s="38" t="s">
        <v>147</v>
      </c>
    </row>
    <row r="961" spans="1:1">
      <c r="A961" s="38" t="s">
        <v>147</v>
      </c>
    </row>
    <row r="962" spans="1:1">
      <c r="A962" s="38" t="s">
        <v>147</v>
      </c>
    </row>
    <row r="963" spans="1:1">
      <c r="A963" s="38" t="s">
        <v>147</v>
      </c>
    </row>
    <row r="964" spans="1:1">
      <c r="A964" s="38" t="s">
        <v>147</v>
      </c>
    </row>
    <row r="965" spans="1:1">
      <c r="A965" s="38" t="s">
        <v>147</v>
      </c>
    </row>
    <row r="966" spans="1:1">
      <c r="A966" s="38" t="s">
        <v>147</v>
      </c>
    </row>
    <row r="967" spans="1:1">
      <c r="A967" s="38" t="s">
        <v>147</v>
      </c>
    </row>
    <row r="968" spans="1:1">
      <c r="A968" s="38" t="s">
        <v>147</v>
      </c>
    </row>
    <row r="969" spans="1:1">
      <c r="A969" s="38" t="s">
        <v>147</v>
      </c>
    </row>
    <row r="970" spans="1:1">
      <c r="A970" s="38" t="s">
        <v>147</v>
      </c>
    </row>
    <row r="971" spans="1:1">
      <c r="A971" s="38" t="s">
        <v>147</v>
      </c>
    </row>
    <row r="972" spans="1:1">
      <c r="A972" s="38" t="s">
        <v>147</v>
      </c>
    </row>
    <row r="973" spans="1:1">
      <c r="A973" s="38" t="s">
        <v>147</v>
      </c>
    </row>
    <row r="974" spans="1:1">
      <c r="A974" s="38" t="s">
        <v>147</v>
      </c>
    </row>
    <row r="975" spans="1:1">
      <c r="A975" s="38" t="s">
        <v>147</v>
      </c>
    </row>
    <row r="976" spans="1:1">
      <c r="A976" s="38" t="s">
        <v>147</v>
      </c>
    </row>
    <row r="977" spans="1:1">
      <c r="A977" s="38" t="s">
        <v>147</v>
      </c>
    </row>
    <row r="978" spans="1:1">
      <c r="A978" s="38" t="s">
        <v>147</v>
      </c>
    </row>
    <row r="979" spans="1:1">
      <c r="A979" s="38" t="s">
        <v>147</v>
      </c>
    </row>
    <row r="980" spans="1:1">
      <c r="A980" s="38" t="s">
        <v>147</v>
      </c>
    </row>
    <row r="981" spans="1:1">
      <c r="A981" s="38" t="s">
        <v>147</v>
      </c>
    </row>
    <row r="982" spans="1:1">
      <c r="A982" s="38" t="s">
        <v>147</v>
      </c>
    </row>
    <row r="983" spans="1:1">
      <c r="A983" s="38" t="s">
        <v>147</v>
      </c>
    </row>
    <row r="984" spans="1:1">
      <c r="A984" s="38" t="s">
        <v>147</v>
      </c>
    </row>
    <row r="985" spans="1:1">
      <c r="A985" s="38" t="s">
        <v>147</v>
      </c>
    </row>
    <row r="986" spans="1:1">
      <c r="A986" s="38" t="s">
        <v>147</v>
      </c>
    </row>
    <row r="987" spans="1:1">
      <c r="A987" s="38" t="s">
        <v>147</v>
      </c>
    </row>
    <row r="988" spans="1:1">
      <c r="A988" s="38" t="s">
        <v>147</v>
      </c>
    </row>
    <row r="989" spans="1:1">
      <c r="A989" s="38" t="s">
        <v>147</v>
      </c>
    </row>
    <row r="990" spans="1:1">
      <c r="A990" s="38" t="s">
        <v>147</v>
      </c>
    </row>
    <row r="991" spans="1:1">
      <c r="A991" s="38" t="s">
        <v>147</v>
      </c>
    </row>
    <row r="992" spans="1:1">
      <c r="A992" s="38" t="s">
        <v>147</v>
      </c>
    </row>
    <row r="993" spans="1:1">
      <c r="A993" s="38" t="s">
        <v>147</v>
      </c>
    </row>
    <row r="994" spans="1:1">
      <c r="A994" s="38" t="s">
        <v>147</v>
      </c>
    </row>
    <row r="995" spans="1:1">
      <c r="A995" s="38" t="s">
        <v>147</v>
      </c>
    </row>
    <row r="996" spans="1:1">
      <c r="A996" s="38" t="s">
        <v>147</v>
      </c>
    </row>
    <row r="997" spans="1:1">
      <c r="A997" s="38" t="s">
        <v>147</v>
      </c>
    </row>
    <row r="998" spans="1:1">
      <c r="A998" s="38" t="s">
        <v>147</v>
      </c>
    </row>
    <row r="999" spans="1:1">
      <c r="A999" s="38" t="s">
        <v>147</v>
      </c>
    </row>
    <row r="1000" spans="1:1">
      <c r="A1000" s="38" t="s">
        <v>147</v>
      </c>
    </row>
    <row r="1001" spans="1:1">
      <c r="A1001" s="38" t="s">
        <v>147</v>
      </c>
    </row>
    <row r="1002" spans="1:1">
      <c r="A1002" s="38" t="s">
        <v>147</v>
      </c>
    </row>
    <row r="1003" spans="1:1">
      <c r="A1003" s="38" t="s">
        <v>147</v>
      </c>
    </row>
    <row r="1004" spans="1:1">
      <c r="A1004" s="38" t="s">
        <v>147</v>
      </c>
    </row>
    <row r="1005" spans="1:1">
      <c r="A1005" s="38" t="s">
        <v>147</v>
      </c>
    </row>
    <row r="1006" spans="1:1">
      <c r="A1006" s="38" t="s">
        <v>147</v>
      </c>
    </row>
    <row r="1007" spans="1:1">
      <c r="A1007" s="38" t="s">
        <v>147</v>
      </c>
    </row>
    <row r="1008" spans="1:1">
      <c r="A1008" s="38" t="s">
        <v>147</v>
      </c>
    </row>
    <row r="1009" spans="1:1">
      <c r="A1009" s="38" t="s">
        <v>147</v>
      </c>
    </row>
    <row r="1010" spans="1:1">
      <c r="A1010" s="38" t="s">
        <v>147</v>
      </c>
    </row>
    <row r="1011" spans="1:1">
      <c r="A1011" s="38" t="s">
        <v>147</v>
      </c>
    </row>
    <row r="1012" spans="1:1">
      <c r="A1012" s="38" t="s">
        <v>147</v>
      </c>
    </row>
    <row r="1013" spans="1:1">
      <c r="A1013" s="38" t="s">
        <v>147</v>
      </c>
    </row>
    <row r="1014" spans="1:1">
      <c r="A1014" s="38" t="s">
        <v>147</v>
      </c>
    </row>
    <row r="1015" spans="1:1">
      <c r="A1015" s="38" t="s">
        <v>147</v>
      </c>
    </row>
    <row r="1016" spans="1:1">
      <c r="A1016" s="38" t="s">
        <v>147</v>
      </c>
    </row>
    <row r="1017" spans="1:1">
      <c r="A1017" s="38" t="s">
        <v>147</v>
      </c>
    </row>
    <row r="1018" spans="1:1">
      <c r="A1018" s="38" t="s">
        <v>147</v>
      </c>
    </row>
    <row r="1019" spans="1:1">
      <c r="A1019" s="38" t="s">
        <v>147</v>
      </c>
    </row>
    <row r="1020" spans="1:1">
      <c r="A1020" s="38" t="s">
        <v>147</v>
      </c>
    </row>
    <row r="1021" spans="1:1">
      <c r="A1021" s="38" t="s">
        <v>147</v>
      </c>
    </row>
    <row r="1022" spans="1:1">
      <c r="A1022" s="38" t="s">
        <v>147</v>
      </c>
    </row>
    <row r="1023" spans="1:1">
      <c r="A1023" s="38" t="s">
        <v>147</v>
      </c>
    </row>
    <row r="1024" spans="1:1">
      <c r="A1024" s="38" t="s">
        <v>147</v>
      </c>
    </row>
    <row r="1025" spans="1:1">
      <c r="A1025" s="38" t="s">
        <v>147</v>
      </c>
    </row>
    <row r="1026" spans="1:1">
      <c r="A1026" s="38" t="s">
        <v>147</v>
      </c>
    </row>
    <row r="1027" spans="1:1">
      <c r="A1027" s="38" t="s">
        <v>147</v>
      </c>
    </row>
    <row r="1028" spans="1:1">
      <c r="A1028" s="38" t="s">
        <v>147</v>
      </c>
    </row>
    <row r="1029" spans="1:1">
      <c r="A1029" s="38" t="s">
        <v>147</v>
      </c>
    </row>
    <row r="1030" spans="1:1">
      <c r="A1030" s="38" t="s">
        <v>147</v>
      </c>
    </row>
    <row r="1031" spans="1:1">
      <c r="A1031" s="38" t="s">
        <v>147</v>
      </c>
    </row>
    <row r="1032" spans="1:1">
      <c r="A1032" s="38" t="s">
        <v>147</v>
      </c>
    </row>
    <row r="1033" spans="1:1">
      <c r="A1033" s="38" t="s">
        <v>147</v>
      </c>
    </row>
    <row r="1034" spans="1:1">
      <c r="A1034" s="38" t="s">
        <v>147</v>
      </c>
    </row>
    <row r="1035" spans="1:1">
      <c r="A1035" s="38" t="s">
        <v>147</v>
      </c>
    </row>
    <row r="1036" spans="1:1">
      <c r="A1036" s="38" t="s">
        <v>147</v>
      </c>
    </row>
    <row r="1037" spans="1:1">
      <c r="A1037" s="38" t="s">
        <v>147</v>
      </c>
    </row>
    <row r="1038" spans="1:1">
      <c r="A1038" s="38" t="s">
        <v>147</v>
      </c>
    </row>
    <row r="1039" spans="1:1">
      <c r="A1039" s="38" t="s">
        <v>147</v>
      </c>
    </row>
    <row r="1040" spans="1:1">
      <c r="A1040" s="38" t="s">
        <v>147</v>
      </c>
    </row>
    <row r="1041" spans="1:1">
      <c r="A1041" s="38" t="s">
        <v>147</v>
      </c>
    </row>
    <row r="1042" spans="1:1">
      <c r="A1042" s="38" t="s">
        <v>147</v>
      </c>
    </row>
    <row r="1043" spans="1:1">
      <c r="A1043" s="38" t="s">
        <v>147</v>
      </c>
    </row>
    <row r="1044" spans="1:1">
      <c r="A1044" s="38" t="s">
        <v>147</v>
      </c>
    </row>
    <row r="1045" spans="1:1">
      <c r="A1045" s="38" t="s">
        <v>147</v>
      </c>
    </row>
    <row r="1046" spans="1:1">
      <c r="A1046" s="38" t="s">
        <v>147</v>
      </c>
    </row>
    <row r="1047" spans="1:1">
      <c r="A1047" s="38" t="s">
        <v>147</v>
      </c>
    </row>
    <row r="1048" spans="1:1">
      <c r="A1048" s="38" t="s">
        <v>147</v>
      </c>
    </row>
    <row r="1049" spans="1:1">
      <c r="A1049" s="38" t="s">
        <v>147</v>
      </c>
    </row>
    <row r="1050" spans="1:1">
      <c r="A1050" s="38" t="s">
        <v>147</v>
      </c>
    </row>
    <row r="1051" spans="1:1">
      <c r="A1051" s="38" t="s">
        <v>147</v>
      </c>
    </row>
    <row r="1052" spans="1:1">
      <c r="A1052" s="38" t="s">
        <v>147</v>
      </c>
    </row>
    <row r="1053" spans="1:1">
      <c r="A1053" s="38" t="s">
        <v>147</v>
      </c>
    </row>
    <row r="1054" spans="1:1">
      <c r="A1054" s="38" t="s">
        <v>147</v>
      </c>
    </row>
    <row r="1055" spans="1:1">
      <c r="A1055" s="38" t="s">
        <v>147</v>
      </c>
    </row>
    <row r="1056" spans="1:1">
      <c r="A1056" s="38" t="s">
        <v>147</v>
      </c>
    </row>
    <row r="1057" spans="1:1">
      <c r="A1057" s="38" t="s">
        <v>147</v>
      </c>
    </row>
    <row r="1058" spans="1:1">
      <c r="A1058" s="38" t="s">
        <v>147</v>
      </c>
    </row>
    <row r="1059" spans="1:1">
      <c r="A1059" s="38" t="s">
        <v>147</v>
      </c>
    </row>
    <row r="1060" spans="1:1">
      <c r="A1060" s="38" t="s">
        <v>147</v>
      </c>
    </row>
    <row r="1061" spans="1:1">
      <c r="A1061" s="38" t="s">
        <v>147</v>
      </c>
    </row>
    <row r="1062" spans="1:1">
      <c r="A1062" s="38" t="s">
        <v>147</v>
      </c>
    </row>
    <row r="1063" spans="1:1">
      <c r="A1063" s="38" t="s">
        <v>147</v>
      </c>
    </row>
    <row r="1064" spans="1:1">
      <c r="A1064" s="38" t="s">
        <v>147</v>
      </c>
    </row>
    <row r="1065" spans="1:1">
      <c r="A1065" s="38" t="s">
        <v>147</v>
      </c>
    </row>
    <row r="1066" spans="1:1">
      <c r="A1066" s="38" t="s">
        <v>147</v>
      </c>
    </row>
    <row r="1067" spans="1:1">
      <c r="A1067" s="38" t="s">
        <v>147</v>
      </c>
    </row>
    <row r="1068" spans="1:1">
      <c r="A1068" s="38" t="s">
        <v>147</v>
      </c>
    </row>
    <row r="1069" spans="1:1">
      <c r="A1069" s="38" t="s">
        <v>147</v>
      </c>
    </row>
    <row r="1070" spans="1:1">
      <c r="A1070" s="38" t="s">
        <v>147</v>
      </c>
    </row>
    <row r="1071" spans="1:1">
      <c r="A1071" s="38" t="s">
        <v>147</v>
      </c>
    </row>
    <row r="1072" spans="1:1">
      <c r="A1072" s="38" t="s">
        <v>147</v>
      </c>
    </row>
    <row r="1073" spans="1:1">
      <c r="A1073" s="38" t="s">
        <v>147</v>
      </c>
    </row>
    <row r="1074" spans="1:1">
      <c r="A1074" s="38" t="s">
        <v>147</v>
      </c>
    </row>
    <row r="1075" spans="1:1">
      <c r="A1075" s="38" t="s">
        <v>147</v>
      </c>
    </row>
    <row r="1076" spans="1:1">
      <c r="A1076" s="38" t="s">
        <v>147</v>
      </c>
    </row>
    <row r="1077" spans="1:1">
      <c r="A1077" s="38" t="s">
        <v>147</v>
      </c>
    </row>
    <row r="1078" spans="1:1">
      <c r="A1078" s="38" t="s">
        <v>147</v>
      </c>
    </row>
    <row r="1079" spans="1:1">
      <c r="A1079" s="38" t="s">
        <v>147</v>
      </c>
    </row>
    <row r="1080" spans="1:1">
      <c r="A1080" s="38" t="s">
        <v>147</v>
      </c>
    </row>
    <row r="1081" spans="1:1">
      <c r="A1081" s="38" t="s">
        <v>147</v>
      </c>
    </row>
    <row r="1082" spans="1:1">
      <c r="A1082" s="38" t="s">
        <v>147</v>
      </c>
    </row>
    <row r="1083" spans="1:1">
      <c r="A1083" s="38" t="s">
        <v>147</v>
      </c>
    </row>
    <row r="1084" spans="1:1">
      <c r="A1084" s="38" t="s">
        <v>147</v>
      </c>
    </row>
    <row r="1085" spans="1:1">
      <c r="A1085" s="38" t="s">
        <v>147</v>
      </c>
    </row>
    <row r="1086" spans="1:1">
      <c r="A1086" s="38" t="s">
        <v>147</v>
      </c>
    </row>
    <row r="1087" spans="1:1">
      <c r="A1087" s="38" t="s">
        <v>147</v>
      </c>
    </row>
    <row r="1088" spans="1:1">
      <c r="A1088" s="38" t="s">
        <v>147</v>
      </c>
    </row>
    <row r="1089" spans="1:1">
      <c r="A1089" s="38" t="s">
        <v>147</v>
      </c>
    </row>
    <row r="1090" spans="1:1">
      <c r="A1090" s="38" t="s">
        <v>147</v>
      </c>
    </row>
    <row r="1091" spans="1:1">
      <c r="A1091" s="38" t="s">
        <v>147</v>
      </c>
    </row>
    <row r="1092" spans="1:1">
      <c r="A1092" s="38" t="s">
        <v>147</v>
      </c>
    </row>
    <row r="1093" spans="1:1">
      <c r="A1093" s="38" t="s">
        <v>147</v>
      </c>
    </row>
    <row r="1094" spans="1:1">
      <c r="A1094" s="38" t="s">
        <v>147</v>
      </c>
    </row>
    <row r="1095" spans="1:1">
      <c r="A1095" s="38" t="s">
        <v>147</v>
      </c>
    </row>
    <row r="1096" spans="1:1">
      <c r="A1096" s="38" t="s">
        <v>147</v>
      </c>
    </row>
    <row r="1097" spans="1:1">
      <c r="A1097" s="38" t="s">
        <v>147</v>
      </c>
    </row>
    <row r="1098" spans="1:1">
      <c r="A1098" s="38" t="s">
        <v>147</v>
      </c>
    </row>
    <row r="1099" spans="1:1">
      <c r="A1099" s="38" t="s">
        <v>147</v>
      </c>
    </row>
    <row r="1100" spans="1:1">
      <c r="A1100" s="38" t="s">
        <v>147</v>
      </c>
    </row>
    <row r="1101" spans="1:1">
      <c r="A1101" s="38" t="s">
        <v>147</v>
      </c>
    </row>
    <row r="1102" spans="1:1">
      <c r="A1102" s="38" t="s">
        <v>147</v>
      </c>
    </row>
    <row r="1103" spans="1:1">
      <c r="A1103" s="38" t="s">
        <v>147</v>
      </c>
    </row>
    <row r="1104" spans="1:1">
      <c r="A1104" s="38" t="s">
        <v>147</v>
      </c>
    </row>
    <row r="1105" spans="1:1">
      <c r="A1105" s="38" t="s">
        <v>147</v>
      </c>
    </row>
    <row r="1106" spans="1:1">
      <c r="A1106" s="38" t="s">
        <v>147</v>
      </c>
    </row>
    <row r="1107" spans="1:1">
      <c r="A1107" s="38" t="s">
        <v>147</v>
      </c>
    </row>
    <row r="1108" spans="1:1">
      <c r="A1108" s="38" t="s">
        <v>147</v>
      </c>
    </row>
    <row r="1109" spans="1:1">
      <c r="A1109" s="38" t="s">
        <v>147</v>
      </c>
    </row>
    <row r="1110" spans="1:1">
      <c r="A1110" s="38" t="s">
        <v>147</v>
      </c>
    </row>
    <row r="1111" spans="1:1">
      <c r="A1111" s="38" t="s">
        <v>147</v>
      </c>
    </row>
    <row r="1112" spans="1:1">
      <c r="A1112" s="38" t="s">
        <v>147</v>
      </c>
    </row>
    <row r="1113" spans="1:1">
      <c r="A1113" s="38" t="s">
        <v>147</v>
      </c>
    </row>
    <row r="1114" spans="1:1">
      <c r="A1114" s="38" t="s">
        <v>147</v>
      </c>
    </row>
    <row r="1115" spans="1:1">
      <c r="A1115" s="38" t="s">
        <v>147</v>
      </c>
    </row>
    <row r="1116" spans="1:1">
      <c r="A1116" s="38" t="s">
        <v>147</v>
      </c>
    </row>
    <row r="1117" spans="1:1">
      <c r="A1117" s="38" t="s">
        <v>147</v>
      </c>
    </row>
    <row r="1118" spans="1:1">
      <c r="A1118" s="38" t="s">
        <v>147</v>
      </c>
    </row>
    <row r="1119" spans="1:1">
      <c r="A1119" s="38" t="s">
        <v>147</v>
      </c>
    </row>
    <row r="1120" spans="1:1">
      <c r="A1120" s="38" t="s">
        <v>147</v>
      </c>
    </row>
    <row r="1121" spans="1:1">
      <c r="A1121" s="38" t="s">
        <v>147</v>
      </c>
    </row>
    <row r="1122" spans="1:1">
      <c r="A1122" s="38" t="s">
        <v>147</v>
      </c>
    </row>
    <row r="1123" spans="1:1">
      <c r="A1123" s="38" t="s">
        <v>147</v>
      </c>
    </row>
    <row r="1124" spans="1:1">
      <c r="A1124" s="38" t="s">
        <v>147</v>
      </c>
    </row>
    <row r="1125" spans="1:1">
      <c r="A1125" s="38" t="s">
        <v>147</v>
      </c>
    </row>
    <row r="1126" spans="1:1">
      <c r="A1126" s="38" t="s">
        <v>147</v>
      </c>
    </row>
    <row r="1127" spans="1:1">
      <c r="A1127" s="38" t="s">
        <v>147</v>
      </c>
    </row>
    <row r="1128" spans="1:1">
      <c r="A1128" s="38" t="s">
        <v>147</v>
      </c>
    </row>
    <row r="1129" spans="1:1">
      <c r="A1129" s="38" t="s">
        <v>147</v>
      </c>
    </row>
    <row r="1130" spans="1:1">
      <c r="A1130" s="38" t="s">
        <v>147</v>
      </c>
    </row>
    <row r="1131" spans="1:1">
      <c r="A1131" s="38" t="s">
        <v>147</v>
      </c>
    </row>
    <row r="1132" spans="1:1">
      <c r="A1132" s="38" t="s">
        <v>147</v>
      </c>
    </row>
    <row r="1133" spans="1:1">
      <c r="A1133" s="38" t="s">
        <v>147</v>
      </c>
    </row>
    <row r="1134" spans="1:1">
      <c r="A1134" s="38" t="s">
        <v>147</v>
      </c>
    </row>
    <row r="1135" spans="1:1">
      <c r="A1135" s="38" t="s">
        <v>147</v>
      </c>
    </row>
    <row r="1136" spans="1:1">
      <c r="A1136" s="38" t="s">
        <v>147</v>
      </c>
    </row>
    <row r="1137" spans="1:1">
      <c r="A1137" s="38" t="s">
        <v>147</v>
      </c>
    </row>
    <row r="1138" spans="1:1">
      <c r="A1138" s="38" t="s">
        <v>147</v>
      </c>
    </row>
    <row r="1139" spans="1:1">
      <c r="A1139" s="38" t="s">
        <v>147</v>
      </c>
    </row>
    <row r="1140" spans="1:1">
      <c r="A1140" s="38" t="s">
        <v>147</v>
      </c>
    </row>
    <row r="1141" spans="1:1">
      <c r="A1141" s="38" t="s">
        <v>147</v>
      </c>
    </row>
    <row r="1142" spans="1:1">
      <c r="A1142" s="38" t="s">
        <v>147</v>
      </c>
    </row>
    <row r="1143" spans="1:1">
      <c r="A1143" s="38" t="s">
        <v>147</v>
      </c>
    </row>
    <row r="1144" spans="1:1">
      <c r="A1144" s="38" t="s">
        <v>147</v>
      </c>
    </row>
    <row r="1145" spans="1:1">
      <c r="A1145" s="38" t="s">
        <v>147</v>
      </c>
    </row>
    <row r="1146" spans="1:1">
      <c r="A1146" s="38" t="s">
        <v>147</v>
      </c>
    </row>
    <row r="1147" spans="1:1">
      <c r="A1147" s="38" t="s">
        <v>147</v>
      </c>
    </row>
    <row r="1148" spans="1:1">
      <c r="A1148" s="38" t="s">
        <v>147</v>
      </c>
    </row>
  </sheetData>
  <printOptions gridLines="1"/>
  <pageMargins left="0.7" right="0.7" top="0.75" bottom="0.7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Scoring Notes</vt:lpstr>
      <vt:lpstr>Developer Scoring</vt:lpstr>
      <vt:lpstr>MHDC Score</vt:lpstr>
      <vt:lpstr>CB and US Counties</vt:lpstr>
      <vt:lpstr>County Table</vt:lpstr>
      <vt:lpstr>CHAS</vt:lpstr>
      <vt:lpstr>CHAS!Print_Area</vt:lpstr>
      <vt:lpstr>'Developer Scoring'!Print_Area</vt:lpstr>
      <vt:lpstr>'MHDC Score'!Print_Area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Terence Sullivan</dc:creator>
  <cp:lastModifiedBy>Gus Metz</cp:lastModifiedBy>
  <cp:lastPrinted>2022-07-20T16:42:05Z</cp:lastPrinted>
  <dcterms:created xsi:type="dcterms:W3CDTF">2019-09-20T14:29:09Z</dcterms:created>
  <dcterms:modified xsi:type="dcterms:W3CDTF">2022-07-20T19:20:36Z</dcterms:modified>
</cp:coreProperties>
</file>