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.Mofle\AppData\Local\Microsoft\Windows\INetCache\Content.Outlook\I3DZE0N8\"/>
    </mc:Choice>
  </mc:AlternateContent>
  <bookViews>
    <workbookView xWindow="4110" yWindow="1170" windowWidth="9570" windowHeight="12165" tabRatio="689"/>
  </bookViews>
  <sheets>
    <sheet name="TDC Limit Calculator" sheetId="10" r:id="rId1"/>
    <sheet name="MSA Areas" sheetId="6" r:id="rId2"/>
    <sheet name="Counties" sheetId="4" r:id="rId3"/>
    <sheet name="TDC Limit Calculator (old)" sheetId="8" state="hidden" r:id="rId4"/>
    <sheet name="Sheet1" sheetId="9" state="hidden" r:id="rId5"/>
  </sheets>
  <definedNames>
    <definedName name="_Fill" localSheetId="0" hidden="1">#REF!</definedName>
    <definedName name="_Fill" hidden="1">#REF!</definedName>
    <definedName name="_xlnm._FilterDatabase" localSheetId="2" hidden="1">Counties!$A$7:$L$9</definedName>
    <definedName name="_xlnm._FilterDatabase" localSheetId="4" hidden="1">Sheet1!$A$1:$B$115</definedName>
    <definedName name="CINCINNATI" localSheetId="0">#REF!</definedName>
    <definedName name="CINCINNATI">#REF!</definedName>
    <definedName name="CLEVELAND" localSheetId="0">#REF!</definedName>
    <definedName name="CLEVELAND">#REF!</definedName>
    <definedName name="COL" localSheetId="0">#REF!</definedName>
    <definedName name="COL">#REF!</definedName>
    <definedName name="COLUMBUS" localSheetId="0">#REF!</definedName>
    <definedName name="COLUMBUS">#REF!</definedName>
    <definedName name="COMP" localSheetId="0">#REF!</definedName>
    <definedName name="COMP">#REF!</definedName>
    <definedName name="DAYTON" localSheetId="0">#REF!</definedName>
    <definedName name="DAYTON">#REF!</definedName>
    <definedName name="_xlnm.Print_Area" localSheetId="1">'MSA Areas'!$A$1:$H$75</definedName>
    <definedName name="_xlnm.Print_Titles" localSheetId="2">Counties!$4:$7</definedName>
    <definedName name="RURAL" localSheetId="0">#REF!</definedName>
    <definedName name="RURAL">#REF!</definedName>
    <definedName name="TOLEDO" localSheetId="0">#REF!</definedName>
    <definedName name="TOLEDO">#REF!</definedName>
  </definedNames>
  <calcPr calcId="162913"/>
</workbook>
</file>

<file path=xl/calcChain.xml><?xml version="1.0" encoding="utf-8"?>
<calcChain xmlns="http://schemas.openxmlformats.org/spreadsheetml/2006/main">
  <c r="E13" i="10" l="1"/>
  <c r="F13" i="10" l="1"/>
  <c r="E12" i="10" l="1"/>
  <c r="H25" i="10" l="1"/>
  <c r="D8" i="10" l="1"/>
  <c r="E10" i="10"/>
  <c r="H351" i="4" l="1"/>
  <c r="G351" i="4"/>
  <c r="H12" i="4"/>
  <c r="D347" i="4"/>
  <c r="D350" i="4"/>
  <c r="E350" i="4"/>
  <c r="F350" i="4"/>
  <c r="G350" i="4"/>
  <c r="H350" i="4"/>
  <c r="D351" i="4"/>
  <c r="E351" i="4"/>
  <c r="F351" i="4"/>
  <c r="H161" i="4"/>
  <c r="D92" i="4"/>
  <c r="D33" i="4"/>
  <c r="D11" i="4"/>
  <c r="F194" i="4" l="1"/>
  <c r="D77" i="4"/>
  <c r="H32" i="4"/>
  <c r="D8" i="4"/>
  <c r="E14" i="10"/>
  <c r="E11" i="10"/>
  <c r="H348" i="4" l="1"/>
  <c r="G348" i="4"/>
  <c r="F348" i="4"/>
  <c r="E348" i="4"/>
  <c r="D348" i="4"/>
  <c r="H347" i="4"/>
  <c r="G347" i="4"/>
  <c r="F347" i="4"/>
  <c r="E347" i="4"/>
  <c r="H345" i="4"/>
  <c r="G345" i="4"/>
  <c r="F345" i="4"/>
  <c r="E345" i="4"/>
  <c r="D345" i="4"/>
  <c r="H344" i="4"/>
  <c r="G344" i="4"/>
  <c r="F344" i="4"/>
  <c r="E344" i="4"/>
  <c r="D344" i="4"/>
  <c r="H342" i="4"/>
  <c r="G342" i="4"/>
  <c r="F342" i="4"/>
  <c r="E342" i="4"/>
  <c r="D342" i="4"/>
  <c r="H341" i="4"/>
  <c r="G341" i="4"/>
  <c r="F341" i="4"/>
  <c r="E341" i="4"/>
  <c r="D341" i="4"/>
  <c r="H339" i="4"/>
  <c r="G339" i="4"/>
  <c r="F339" i="4"/>
  <c r="E339" i="4"/>
  <c r="D339" i="4"/>
  <c r="H338" i="4"/>
  <c r="G338" i="4"/>
  <c r="F338" i="4"/>
  <c r="E338" i="4"/>
  <c r="D338" i="4"/>
  <c r="H336" i="4"/>
  <c r="G336" i="4"/>
  <c r="F336" i="4"/>
  <c r="E336" i="4"/>
  <c r="D336" i="4"/>
  <c r="H335" i="4"/>
  <c r="G335" i="4"/>
  <c r="F335" i="4"/>
  <c r="E335" i="4"/>
  <c r="D335" i="4"/>
  <c r="H333" i="4"/>
  <c r="G333" i="4"/>
  <c r="F333" i="4"/>
  <c r="E333" i="4"/>
  <c r="D333" i="4"/>
  <c r="H332" i="4"/>
  <c r="G332" i="4"/>
  <c r="F332" i="4"/>
  <c r="E332" i="4"/>
  <c r="D332" i="4"/>
  <c r="H330" i="4"/>
  <c r="G330" i="4"/>
  <c r="F330" i="4"/>
  <c r="E330" i="4"/>
  <c r="D330" i="4"/>
  <c r="H329" i="4"/>
  <c r="G329" i="4"/>
  <c r="F329" i="4"/>
  <c r="E329" i="4"/>
  <c r="D329" i="4"/>
  <c r="H327" i="4"/>
  <c r="G327" i="4"/>
  <c r="F327" i="4"/>
  <c r="E327" i="4"/>
  <c r="D327" i="4"/>
  <c r="H326" i="4"/>
  <c r="G326" i="4"/>
  <c r="F326" i="4"/>
  <c r="E326" i="4"/>
  <c r="D326" i="4"/>
  <c r="H324" i="4"/>
  <c r="G324" i="4"/>
  <c r="F324" i="4"/>
  <c r="E324" i="4"/>
  <c r="D324" i="4"/>
  <c r="H323" i="4"/>
  <c r="G323" i="4"/>
  <c r="F323" i="4"/>
  <c r="E323" i="4"/>
  <c r="D323" i="4"/>
  <c r="H321" i="4"/>
  <c r="G321" i="4"/>
  <c r="F321" i="4"/>
  <c r="E321" i="4"/>
  <c r="D321" i="4"/>
  <c r="H320" i="4"/>
  <c r="G320" i="4"/>
  <c r="F320" i="4"/>
  <c r="E320" i="4"/>
  <c r="D320" i="4"/>
  <c r="H318" i="4"/>
  <c r="G318" i="4"/>
  <c r="F318" i="4"/>
  <c r="E318" i="4"/>
  <c r="D318" i="4"/>
  <c r="H317" i="4"/>
  <c r="G317" i="4"/>
  <c r="F317" i="4"/>
  <c r="E317" i="4"/>
  <c r="D317" i="4"/>
  <c r="H315" i="4"/>
  <c r="G315" i="4"/>
  <c r="F315" i="4"/>
  <c r="E315" i="4"/>
  <c r="D315" i="4"/>
  <c r="H314" i="4"/>
  <c r="G314" i="4"/>
  <c r="F314" i="4"/>
  <c r="E314" i="4"/>
  <c r="D314" i="4"/>
  <c r="H312" i="4"/>
  <c r="G312" i="4"/>
  <c r="F312" i="4"/>
  <c r="E312" i="4"/>
  <c r="D312" i="4"/>
  <c r="H311" i="4"/>
  <c r="G311" i="4"/>
  <c r="F311" i="4"/>
  <c r="E311" i="4"/>
  <c r="D311" i="4"/>
  <c r="H309" i="4"/>
  <c r="G309" i="4"/>
  <c r="F309" i="4"/>
  <c r="E309" i="4"/>
  <c r="D309" i="4"/>
  <c r="H308" i="4"/>
  <c r="G308" i="4"/>
  <c r="F308" i="4"/>
  <c r="E308" i="4"/>
  <c r="D308" i="4"/>
  <c r="H306" i="4"/>
  <c r="G306" i="4"/>
  <c r="F306" i="4"/>
  <c r="E306" i="4"/>
  <c r="D306" i="4"/>
  <c r="H305" i="4"/>
  <c r="G305" i="4"/>
  <c r="F305" i="4"/>
  <c r="E305" i="4"/>
  <c r="D305" i="4"/>
  <c r="H303" i="4"/>
  <c r="G303" i="4"/>
  <c r="F303" i="4"/>
  <c r="E303" i="4"/>
  <c r="D303" i="4"/>
  <c r="H302" i="4"/>
  <c r="G302" i="4"/>
  <c r="F302" i="4"/>
  <c r="E302" i="4"/>
  <c r="D302" i="4"/>
  <c r="H300" i="4"/>
  <c r="G300" i="4"/>
  <c r="F300" i="4"/>
  <c r="E300" i="4"/>
  <c r="D300" i="4"/>
  <c r="H299" i="4"/>
  <c r="G299" i="4"/>
  <c r="F299" i="4"/>
  <c r="E299" i="4"/>
  <c r="D299" i="4"/>
  <c r="H297" i="4"/>
  <c r="G297" i="4"/>
  <c r="F297" i="4"/>
  <c r="E297" i="4"/>
  <c r="D297" i="4"/>
  <c r="H296" i="4"/>
  <c r="G296" i="4"/>
  <c r="F296" i="4"/>
  <c r="E296" i="4"/>
  <c r="H294" i="4"/>
  <c r="G294" i="4"/>
  <c r="F294" i="4"/>
  <c r="E294" i="4"/>
  <c r="D294" i="4"/>
  <c r="H293" i="4"/>
  <c r="G293" i="4"/>
  <c r="F293" i="4"/>
  <c r="E293" i="4"/>
  <c r="D293" i="4"/>
  <c r="H291" i="4"/>
  <c r="G291" i="4"/>
  <c r="F291" i="4"/>
  <c r="E291" i="4"/>
  <c r="D291" i="4"/>
  <c r="H290" i="4"/>
  <c r="G290" i="4"/>
  <c r="F290" i="4"/>
  <c r="E290" i="4"/>
  <c r="D290" i="4"/>
  <c r="H288" i="4"/>
  <c r="G288" i="4"/>
  <c r="F288" i="4"/>
  <c r="E288" i="4"/>
  <c r="D288" i="4"/>
  <c r="H287" i="4"/>
  <c r="G287" i="4"/>
  <c r="F287" i="4"/>
  <c r="E287" i="4"/>
  <c r="D287" i="4"/>
  <c r="H285" i="4"/>
  <c r="G285" i="4"/>
  <c r="F285" i="4"/>
  <c r="E285" i="4"/>
  <c r="D285" i="4"/>
  <c r="H284" i="4"/>
  <c r="G284" i="4"/>
  <c r="F284" i="4"/>
  <c r="E284" i="4"/>
  <c r="D284" i="4"/>
  <c r="H282" i="4"/>
  <c r="G282" i="4"/>
  <c r="F282" i="4"/>
  <c r="E282" i="4"/>
  <c r="D282" i="4"/>
  <c r="H281" i="4"/>
  <c r="G281" i="4"/>
  <c r="F281" i="4"/>
  <c r="E281" i="4"/>
  <c r="D281" i="4"/>
  <c r="H279" i="4"/>
  <c r="G279" i="4"/>
  <c r="F279" i="4"/>
  <c r="E279" i="4"/>
  <c r="D279" i="4"/>
  <c r="H278" i="4"/>
  <c r="G278" i="4"/>
  <c r="F278" i="4"/>
  <c r="E278" i="4"/>
  <c r="D278" i="4"/>
  <c r="H276" i="4"/>
  <c r="G276" i="4"/>
  <c r="F276" i="4"/>
  <c r="E276" i="4"/>
  <c r="D276" i="4"/>
  <c r="H275" i="4"/>
  <c r="G275" i="4"/>
  <c r="F275" i="4"/>
  <c r="E275" i="4"/>
  <c r="D275" i="4"/>
  <c r="H273" i="4"/>
  <c r="G273" i="4"/>
  <c r="F273" i="4"/>
  <c r="E273" i="4"/>
  <c r="D273" i="4"/>
  <c r="H272" i="4"/>
  <c r="G272" i="4"/>
  <c r="F272" i="4"/>
  <c r="E272" i="4"/>
  <c r="D272" i="4"/>
  <c r="H270" i="4"/>
  <c r="G270" i="4"/>
  <c r="F270" i="4"/>
  <c r="E270" i="4"/>
  <c r="D270" i="4"/>
  <c r="H269" i="4"/>
  <c r="G269" i="4"/>
  <c r="F269" i="4"/>
  <c r="E269" i="4"/>
  <c r="D269" i="4"/>
  <c r="H267" i="4"/>
  <c r="G267" i="4"/>
  <c r="F267" i="4"/>
  <c r="E267" i="4"/>
  <c r="D267" i="4"/>
  <c r="H266" i="4"/>
  <c r="G266" i="4"/>
  <c r="F266" i="4"/>
  <c r="E266" i="4"/>
  <c r="D266" i="4"/>
  <c r="H264" i="4"/>
  <c r="G264" i="4"/>
  <c r="F264" i="4"/>
  <c r="E264" i="4"/>
  <c r="D264" i="4"/>
  <c r="H263" i="4"/>
  <c r="G263" i="4"/>
  <c r="F263" i="4"/>
  <c r="E263" i="4"/>
  <c r="D263" i="4"/>
  <c r="H261" i="4"/>
  <c r="G261" i="4"/>
  <c r="F261" i="4"/>
  <c r="E261" i="4"/>
  <c r="D261" i="4"/>
  <c r="H260" i="4"/>
  <c r="G260" i="4"/>
  <c r="F260" i="4"/>
  <c r="E260" i="4"/>
  <c r="D260" i="4"/>
  <c r="H258" i="4"/>
  <c r="G258" i="4"/>
  <c r="F258" i="4"/>
  <c r="E258" i="4"/>
  <c r="D258" i="4"/>
  <c r="H257" i="4"/>
  <c r="G257" i="4"/>
  <c r="F257" i="4"/>
  <c r="E257" i="4"/>
  <c r="D257" i="4"/>
  <c r="H255" i="4"/>
  <c r="G255" i="4"/>
  <c r="F255" i="4"/>
  <c r="E255" i="4"/>
  <c r="D255" i="4"/>
  <c r="H254" i="4"/>
  <c r="G254" i="4"/>
  <c r="F254" i="4"/>
  <c r="E254" i="4"/>
  <c r="D254" i="4"/>
  <c r="H252" i="4"/>
  <c r="G252" i="4"/>
  <c r="F252" i="4"/>
  <c r="E252" i="4"/>
  <c r="D252" i="4"/>
  <c r="H251" i="4"/>
  <c r="G251" i="4"/>
  <c r="F251" i="4"/>
  <c r="E251" i="4"/>
  <c r="D251" i="4"/>
  <c r="H249" i="4"/>
  <c r="G249" i="4"/>
  <c r="F249" i="4"/>
  <c r="E249" i="4"/>
  <c r="D249" i="4"/>
  <c r="H248" i="4"/>
  <c r="G248" i="4"/>
  <c r="F248" i="4"/>
  <c r="E248" i="4"/>
  <c r="D248" i="4"/>
  <c r="H246" i="4"/>
  <c r="G246" i="4"/>
  <c r="F246" i="4"/>
  <c r="E246" i="4"/>
  <c r="D246" i="4"/>
  <c r="H245" i="4"/>
  <c r="G245" i="4"/>
  <c r="F245" i="4"/>
  <c r="E245" i="4"/>
  <c r="D245" i="4"/>
  <c r="H243" i="4"/>
  <c r="G243" i="4"/>
  <c r="F243" i="4"/>
  <c r="E243" i="4"/>
  <c r="D243" i="4"/>
  <c r="H242" i="4"/>
  <c r="G242" i="4"/>
  <c r="F242" i="4"/>
  <c r="E242" i="4"/>
  <c r="D242" i="4"/>
  <c r="H240" i="4"/>
  <c r="G240" i="4"/>
  <c r="F240" i="4"/>
  <c r="E240" i="4"/>
  <c r="D240" i="4"/>
  <c r="H239" i="4"/>
  <c r="G239" i="4"/>
  <c r="F239" i="4"/>
  <c r="E239" i="4"/>
  <c r="D239" i="4"/>
  <c r="H237" i="4"/>
  <c r="G237" i="4"/>
  <c r="F237" i="4"/>
  <c r="E237" i="4"/>
  <c r="D237" i="4"/>
  <c r="H236" i="4"/>
  <c r="G236" i="4"/>
  <c r="F236" i="4"/>
  <c r="E236" i="4"/>
  <c r="D236" i="4"/>
  <c r="H234" i="4"/>
  <c r="G234" i="4"/>
  <c r="F234" i="4"/>
  <c r="E234" i="4"/>
  <c r="D234" i="4"/>
  <c r="H233" i="4"/>
  <c r="G233" i="4"/>
  <c r="F233" i="4"/>
  <c r="E233" i="4"/>
  <c r="D233" i="4"/>
  <c r="H231" i="4"/>
  <c r="G231" i="4"/>
  <c r="F231" i="4"/>
  <c r="E231" i="4"/>
  <c r="D231" i="4"/>
  <c r="H230" i="4"/>
  <c r="G230" i="4"/>
  <c r="F230" i="4"/>
  <c r="E230" i="4"/>
  <c r="D230" i="4"/>
  <c r="H228" i="4"/>
  <c r="G228" i="4"/>
  <c r="F228" i="4"/>
  <c r="E228" i="4"/>
  <c r="D228" i="4"/>
  <c r="H227" i="4"/>
  <c r="G227" i="4"/>
  <c r="F227" i="4"/>
  <c r="E227" i="4"/>
  <c r="D227" i="4"/>
  <c r="H225" i="4"/>
  <c r="G225" i="4"/>
  <c r="F225" i="4"/>
  <c r="E225" i="4"/>
  <c r="D225" i="4"/>
  <c r="H224" i="4"/>
  <c r="G224" i="4"/>
  <c r="F224" i="4"/>
  <c r="E224" i="4"/>
  <c r="D224" i="4"/>
  <c r="H222" i="4"/>
  <c r="G222" i="4"/>
  <c r="F222" i="4"/>
  <c r="E222" i="4"/>
  <c r="D222" i="4"/>
  <c r="H221" i="4"/>
  <c r="G221" i="4"/>
  <c r="F221" i="4"/>
  <c r="E221" i="4"/>
  <c r="D221" i="4"/>
  <c r="H219" i="4"/>
  <c r="G219" i="4"/>
  <c r="F219" i="4"/>
  <c r="E219" i="4"/>
  <c r="D219" i="4"/>
  <c r="H218" i="4"/>
  <c r="G218" i="4"/>
  <c r="F218" i="4"/>
  <c r="E218" i="4"/>
  <c r="D218" i="4"/>
  <c r="H216" i="4"/>
  <c r="G216" i="4"/>
  <c r="F216" i="4"/>
  <c r="E216" i="4"/>
  <c r="D216" i="4"/>
  <c r="H215" i="4"/>
  <c r="G215" i="4"/>
  <c r="F215" i="4"/>
  <c r="E215" i="4"/>
  <c r="D215" i="4"/>
  <c r="H213" i="4"/>
  <c r="G213" i="4"/>
  <c r="F213" i="4"/>
  <c r="E213" i="4"/>
  <c r="D213" i="4"/>
  <c r="H212" i="4"/>
  <c r="G212" i="4"/>
  <c r="F212" i="4"/>
  <c r="E212" i="4"/>
  <c r="D212" i="4"/>
  <c r="H210" i="4"/>
  <c r="G210" i="4"/>
  <c r="F210" i="4"/>
  <c r="E210" i="4"/>
  <c r="D210" i="4"/>
  <c r="H209" i="4"/>
  <c r="G209" i="4"/>
  <c r="F209" i="4"/>
  <c r="E209" i="4"/>
  <c r="D209" i="4"/>
  <c r="H207" i="4"/>
  <c r="G207" i="4"/>
  <c r="F207" i="4"/>
  <c r="E207" i="4"/>
  <c r="D207" i="4"/>
  <c r="H206" i="4"/>
  <c r="G206" i="4"/>
  <c r="F206" i="4"/>
  <c r="E206" i="4"/>
  <c r="D206" i="4"/>
  <c r="H204" i="4"/>
  <c r="G204" i="4"/>
  <c r="F204" i="4"/>
  <c r="E204" i="4"/>
  <c r="D204" i="4"/>
  <c r="H203" i="4"/>
  <c r="G203" i="4"/>
  <c r="F203" i="4"/>
  <c r="E203" i="4"/>
  <c r="D203" i="4"/>
  <c r="H201" i="4"/>
  <c r="G201" i="4"/>
  <c r="F201" i="4"/>
  <c r="E201" i="4"/>
  <c r="D201" i="4"/>
  <c r="H200" i="4"/>
  <c r="G200" i="4"/>
  <c r="F200" i="4"/>
  <c r="E200" i="4"/>
  <c r="D200" i="4"/>
  <c r="H198" i="4"/>
  <c r="G198" i="4"/>
  <c r="F198" i="4"/>
  <c r="E198" i="4"/>
  <c r="D198" i="4"/>
  <c r="H197" i="4"/>
  <c r="G197" i="4"/>
  <c r="F197" i="4"/>
  <c r="E197" i="4"/>
  <c r="D197" i="4"/>
  <c r="H195" i="4"/>
  <c r="G195" i="4"/>
  <c r="F195" i="4"/>
  <c r="E195" i="4"/>
  <c r="D195" i="4"/>
  <c r="H194" i="4"/>
  <c r="G194" i="4"/>
  <c r="E194" i="4"/>
  <c r="D194" i="4"/>
  <c r="H192" i="4"/>
  <c r="G192" i="4"/>
  <c r="F192" i="4"/>
  <c r="E192" i="4"/>
  <c r="D192" i="4"/>
  <c r="H191" i="4"/>
  <c r="G191" i="4"/>
  <c r="F191" i="4"/>
  <c r="E191" i="4"/>
  <c r="D191" i="4"/>
  <c r="H189" i="4"/>
  <c r="G189" i="4"/>
  <c r="F189" i="4"/>
  <c r="E189" i="4"/>
  <c r="D189" i="4"/>
  <c r="H188" i="4"/>
  <c r="G188" i="4"/>
  <c r="F188" i="4"/>
  <c r="E188" i="4"/>
  <c r="D188" i="4"/>
  <c r="H186" i="4"/>
  <c r="G186" i="4"/>
  <c r="F186" i="4"/>
  <c r="E186" i="4"/>
  <c r="D186" i="4"/>
  <c r="H185" i="4"/>
  <c r="G185" i="4"/>
  <c r="F185" i="4"/>
  <c r="E185" i="4"/>
  <c r="D185" i="4"/>
  <c r="H183" i="4"/>
  <c r="G183" i="4"/>
  <c r="F183" i="4"/>
  <c r="E183" i="4"/>
  <c r="D183" i="4"/>
  <c r="H182" i="4"/>
  <c r="G182" i="4"/>
  <c r="F182" i="4"/>
  <c r="E182" i="4"/>
  <c r="D182" i="4"/>
  <c r="H180" i="4"/>
  <c r="G180" i="4"/>
  <c r="F180" i="4"/>
  <c r="E180" i="4"/>
  <c r="D180" i="4"/>
  <c r="H179" i="4"/>
  <c r="G179" i="4"/>
  <c r="F179" i="4"/>
  <c r="E179" i="4"/>
  <c r="D179" i="4"/>
  <c r="H177" i="4"/>
  <c r="G177" i="4"/>
  <c r="F177" i="4"/>
  <c r="E177" i="4"/>
  <c r="D177" i="4"/>
  <c r="H176" i="4"/>
  <c r="G176" i="4"/>
  <c r="F176" i="4"/>
  <c r="E176" i="4"/>
  <c r="D176" i="4"/>
  <c r="H174" i="4"/>
  <c r="G174" i="4"/>
  <c r="F174" i="4"/>
  <c r="E174" i="4"/>
  <c r="D174" i="4"/>
  <c r="H173" i="4"/>
  <c r="G173" i="4"/>
  <c r="F173" i="4"/>
  <c r="E173" i="4"/>
  <c r="D173" i="4"/>
  <c r="H171" i="4"/>
  <c r="G171" i="4"/>
  <c r="F171" i="4"/>
  <c r="E171" i="4"/>
  <c r="D171" i="4"/>
  <c r="H170" i="4"/>
  <c r="G170" i="4"/>
  <c r="F170" i="4"/>
  <c r="E170" i="4"/>
  <c r="D170" i="4"/>
  <c r="H168" i="4"/>
  <c r="G168" i="4"/>
  <c r="F168" i="4"/>
  <c r="E168" i="4"/>
  <c r="D168" i="4"/>
  <c r="H167" i="4"/>
  <c r="G167" i="4"/>
  <c r="F167" i="4"/>
  <c r="E167" i="4"/>
  <c r="D167" i="4"/>
  <c r="H165" i="4"/>
  <c r="G165" i="4"/>
  <c r="F165" i="4"/>
  <c r="E165" i="4"/>
  <c r="D165" i="4"/>
  <c r="H164" i="4"/>
  <c r="G164" i="4"/>
  <c r="F164" i="4"/>
  <c r="E164" i="4"/>
  <c r="D164" i="4"/>
  <c r="H162" i="4"/>
  <c r="G162" i="4"/>
  <c r="F162" i="4"/>
  <c r="E162" i="4"/>
  <c r="D162" i="4"/>
  <c r="G161" i="4"/>
  <c r="F161" i="4"/>
  <c r="E161" i="4"/>
  <c r="D161" i="4"/>
  <c r="H159" i="4"/>
  <c r="G159" i="4"/>
  <c r="F159" i="4"/>
  <c r="E159" i="4"/>
  <c r="D159" i="4"/>
  <c r="H158" i="4"/>
  <c r="G158" i="4"/>
  <c r="F158" i="4"/>
  <c r="E158" i="4"/>
  <c r="D158" i="4"/>
  <c r="H156" i="4"/>
  <c r="G156" i="4"/>
  <c r="F156" i="4"/>
  <c r="E156" i="4"/>
  <c r="D156" i="4"/>
  <c r="H155" i="4"/>
  <c r="G155" i="4"/>
  <c r="F155" i="4"/>
  <c r="E155" i="4"/>
  <c r="D155" i="4"/>
  <c r="H153" i="4"/>
  <c r="G153" i="4"/>
  <c r="F153" i="4"/>
  <c r="E153" i="4"/>
  <c r="D153" i="4"/>
  <c r="H152" i="4"/>
  <c r="G152" i="4"/>
  <c r="F152" i="4"/>
  <c r="E152" i="4"/>
  <c r="D152" i="4"/>
  <c r="H150" i="4"/>
  <c r="G150" i="4"/>
  <c r="F150" i="4"/>
  <c r="E150" i="4"/>
  <c r="D150" i="4"/>
  <c r="H149" i="4"/>
  <c r="G149" i="4"/>
  <c r="F149" i="4"/>
  <c r="E149" i="4"/>
  <c r="D149" i="4"/>
  <c r="H147" i="4"/>
  <c r="G147" i="4"/>
  <c r="F147" i="4"/>
  <c r="E147" i="4"/>
  <c r="D147" i="4"/>
  <c r="H146" i="4"/>
  <c r="G146" i="4"/>
  <c r="F146" i="4"/>
  <c r="E146" i="4"/>
  <c r="D146" i="4"/>
  <c r="H144" i="4"/>
  <c r="G144" i="4"/>
  <c r="F144" i="4"/>
  <c r="E144" i="4"/>
  <c r="D144" i="4"/>
  <c r="H143" i="4"/>
  <c r="G143" i="4"/>
  <c r="F143" i="4"/>
  <c r="E143" i="4"/>
  <c r="D143" i="4"/>
  <c r="H141" i="4"/>
  <c r="G141" i="4"/>
  <c r="F141" i="4"/>
  <c r="E141" i="4"/>
  <c r="D141" i="4"/>
  <c r="H140" i="4"/>
  <c r="G140" i="4"/>
  <c r="F140" i="4"/>
  <c r="E140" i="4"/>
  <c r="D140" i="4"/>
  <c r="H138" i="4"/>
  <c r="G138" i="4"/>
  <c r="F138" i="4"/>
  <c r="E138" i="4"/>
  <c r="D138" i="4"/>
  <c r="H137" i="4"/>
  <c r="G137" i="4"/>
  <c r="F137" i="4"/>
  <c r="E137" i="4"/>
  <c r="D137" i="4"/>
  <c r="H135" i="4"/>
  <c r="G135" i="4"/>
  <c r="F135" i="4"/>
  <c r="E135" i="4"/>
  <c r="D135" i="4"/>
  <c r="H134" i="4"/>
  <c r="G134" i="4"/>
  <c r="F134" i="4"/>
  <c r="E134" i="4"/>
  <c r="D134" i="4"/>
  <c r="H132" i="4"/>
  <c r="G132" i="4"/>
  <c r="F132" i="4"/>
  <c r="E132" i="4"/>
  <c r="D132" i="4"/>
  <c r="H131" i="4"/>
  <c r="G131" i="4"/>
  <c r="F131" i="4"/>
  <c r="E131" i="4"/>
  <c r="D131" i="4"/>
  <c r="H129" i="4"/>
  <c r="G129" i="4"/>
  <c r="F129" i="4"/>
  <c r="E129" i="4"/>
  <c r="D129" i="4"/>
  <c r="H128" i="4"/>
  <c r="G128" i="4"/>
  <c r="F128" i="4"/>
  <c r="E128" i="4"/>
  <c r="D128" i="4"/>
  <c r="H126" i="4"/>
  <c r="G126" i="4"/>
  <c r="F126" i="4"/>
  <c r="E126" i="4"/>
  <c r="D126" i="4"/>
  <c r="H125" i="4"/>
  <c r="G125" i="4"/>
  <c r="F125" i="4"/>
  <c r="E125" i="4"/>
  <c r="D125" i="4"/>
  <c r="H123" i="4"/>
  <c r="G123" i="4"/>
  <c r="F123" i="4"/>
  <c r="E123" i="4"/>
  <c r="D123" i="4"/>
  <c r="H122" i="4"/>
  <c r="G122" i="4"/>
  <c r="F122" i="4"/>
  <c r="E122" i="4"/>
  <c r="D122" i="4"/>
  <c r="H120" i="4"/>
  <c r="G120" i="4"/>
  <c r="F120" i="4"/>
  <c r="E120" i="4"/>
  <c r="D120" i="4"/>
  <c r="H119" i="4"/>
  <c r="G119" i="4"/>
  <c r="F119" i="4"/>
  <c r="E119" i="4"/>
  <c r="D119" i="4"/>
  <c r="H117" i="4"/>
  <c r="G117" i="4"/>
  <c r="F117" i="4"/>
  <c r="E117" i="4"/>
  <c r="D117" i="4"/>
  <c r="H116" i="4"/>
  <c r="G116" i="4"/>
  <c r="F116" i="4"/>
  <c r="E116" i="4"/>
  <c r="D116" i="4"/>
  <c r="H114" i="4"/>
  <c r="G114" i="4"/>
  <c r="F114" i="4"/>
  <c r="E114" i="4"/>
  <c r="D114" i="4"/>
  <c r="H113" i="4"/>
  <c r="G113" i="4"/>
  <c r="F113" i="4"/>
  <c r="E113" i="4"/>
  <c r="D113" i="4"/>
  <c r="H111" i="4"/>
  <c r="G111" i="4"/>
  <c r="F111" i="4"/>
  <c r="E111" i="4"/>
  <c r="D111" i="4"/>
  <c r="H110" i="4"/>
  <c r="G110" i="4"/>
  <c r="F110" i="4"/>
  <c r="E110" i="4"/>
  <c r="D110" i="4"/>
  <c r="H108" i="4"/>
  <c r="G108" i="4"/>
  <c r="F108" i="4"/>
  <c r="E108" i="4"/>
  <c r="D108" i="4"/>
  <c r="H107" i="4"/>
  <c r="G107" i="4"/>
  <c r="F107" i="4"/>
  <c r="E107" i="4"/>
  <c r="D107" i="4"/>
  <c r="H105" i="4"/>
  <c r="G105" i="4"/>
  <c r="F105" i="4"/>
  <c r="E105" i="4"/>
  <c r="D105" i="4"/>
  <c r="H104" i="4"/>
  <c r="G104" i="4"/>
  <c r="F104" i="4"/>
  <c r="E104" i="4"/>
  <c r="D104" i="4"/>
  <c r="H102" i="4"/>
  <c r="G102" i="4"/>
  <c r="F102" i="4"/>
  <c r="E102" i="4"/>
  <c r="D102" i="4"/>
  <c r="H101" i="4"/>
  <c r="G101" i="4"/>
  <c r="F101" i="4"/>
  <c r="E101" i="4"/>
  <c r="D101" i="4"/>
  <c r="H99" i="4"/>
  <c r="G99" i="4"/>
  <c r="F99" i="4"/>
  <c r="E99" i="4"/>
  <c r="D99" i="4"/>
  <c r="H98" i="4"/>
  <c r="G98" i="4"/>
  <c r="F98" i="4"/>
  <c r="E98" i="4"/>
  <c r="D98" i="4"/>
  <c r="H96" i="4"/>
  <c r="G96" i="4"/>
  <c r="F96" i="4"/>
  <c r="E96" i="4"/>
  <c r="D96" i="4"/>
  <c r="H95" i="4"/>
  <c r="G95" i="4"/>
  <c r="F95" i="4"/>
  <c r="E95" i="4"/>
  <c r="D95" i="4"/>
  <c r="H93" i="4"/>
  <c r="G93" i="4"/>
  <c r="F93" i="4"/>
  <c r="E93" i="4"/>
  <c r="D93" i="4"/>
  <c r="H92" i="4"/>
  <c r="G92" i="4"/>
  <c r="F92" i="4"/>
  <c r="E92" i="4"/>
  <c r="H90" i="4"/>
  <c r="G90" i="4"/>
  <c r="F90" i="4"/>
  <c r="E90" i="4"/>
  <c r="D90" i="4"/>
  <c r="H89" i="4"/>
  <c r="G89" i="4"/>
  <c r="F89" i="4"/>
  <c r="E89" i="4"/>
  <c r="D89" i="4"/>
  <c r="H87" i="4"/>
  <c r="G87" i="4"/>
  <c r="F87" i="4"/>
  <c r="E87" i="4"/>
  <c r="D87" i="4"/>
  <c r="H86" i="4"/>
  <c r="G86" i="4"/>
  <c r="F86" i="4"/>
  <c r="E86" i="4"/>
  <c r="D86" i="4"/>
  <c r="H84" i="4"/>
  <c r="G84" i="4"/>
  <c r="F84" i="4"/>
  <c r="E84" i="4"/>
  <c r="D84" i="4"/>
  <c r="H83" i="4"/>
  <c r="G83" i="4"/>
  <c r="F83" i="4"/>
  <c r="E83" i="4"/>
  <c r="D83" i="4"/>
  <c r="H81" i="4"/>
  <c r="G81" i="4"/>
  <c r="F81" i="4"/>
  <c r="E81" i="4"/>
  <c r="D81" i="4"/>
  <c r="H80" i="4"/>
  <c r="G80" i="4"/>
  <c r="F80" i="4"/>
  <c r="E80" i="4"/>
  <c r="D80" i="4"/>
  <c r="H78" i="4"/>
  <c r="G78" i="4"/>
  <c r="F78" i="4"/>
  <c r="E78" i="4"/>
  <c r="D78" i="4"/>
  <c r="H77" i="4"/>
  <c r="G77" i="4"/>
  <c r="F77" i="4"/>
  <c r="E77" i="4"/>
  <c r="H75" i="4"/>
  <c r="G75" i="4"/>
  <c r="F75" i="4"/>
  <c r="E75" i="4"/>
  <c r="D75" i="4"/>
  <c r="H74" i="4"/>
  <c r="G74" i="4"/>
  <c r="F74" i="4"/>
  <c r="E74" i="4"/>
  <c r="D74" i="4"/>
  <c r="H72" i="4"/>
  <c r="G72" i="4"/>
  <c r="F72" i="4"/>
  <c r="E72" i="4"/>
  <c r="D72" i="4"/>
  <c r="H71" i="4"/>
  <c r="G71" i="4"/>
  <c r="F71" i="4"/>
  <c r="E71" i="4"/>
  <c r="D71" i="4"/>
  <c r="H69" i="4"/>
  <c r="G69" i="4"/>
  <c r="F69" i="4"/>
  <c r="E69" i="4"/>
  <c r="D69" i="4"/>
  <c r="H68" i="4"/>
  <c r="G68" i="4"/>
  <c r="F68" i="4"/>
  <c r="E68" i="4"/>
  <c r="D68" i="4"/>
  <c r="H66" i="4"/>
  <c r="G66" i="4"/>
  <c r="F66" i="4"/>
  <c r="E66" i="4"/>
  <c r="D66" i="4"/>
  <c r="H65" i="4"/>
  <c r="G65" i="4"/>
  <c r="F65" i="4"/>
  <c r="E65" i="4"/>
  <c r="D65" i="4"/>
  <c r="H63" i="4"/>
  <c r="G63" i="4"/>
  <c r="F63" i="4"/>
  <c r="E63" i="4"/>
  <c r="D63" i="4"/>
  <c r="H62" i="4"/>
  <c r="G62" i="4"/>
  <c r="F62" i="4"/>
  <c r="E62" i="4"/>
  <c r="D62" i="4"/>
  <c r="H60" i="4"/>
  <c r="G60" i="4"/>
  <c r="F60" i="4"/>
  <c r="E60" i="4"/>
  <c r="D60" i="4"/>
  <c r="H59" i="4"/>
  <c r="G59" i="4"/>
  <c r="F59" i="4"/>
  <c r="E59" i="4"/>
  <c r="D59" i="4"/>
  <c r="H57" i="4"/>
  <c r="G57" i="4"/>
  <c r="F57" i="4"/>
  <c r="E57" i="4"/>
  <c r="D57" i="4"/>
  <c r="H56" i="4"/>
  <c r="G56" i="4"/>
  <c r="F56" i="4"/>
  <c r="E56" i="4"/>
  <c r="D56" i="4"/>
  <c r="H54" i="4"/>
  <c r="G54" i="4"/>
  <c r="F54" i="4"/>
  <c r="E54" i="4"/>
  <c r="D54" i="4"/>
  <c r="H53" i="4"/>
  <c r="G53" i="4"/>
  <c r="F53" i="4"/>
  <c r="E53" i="4"/>
  <c r="D53" i="4"/>
  <c r="H51" i="4"/>
  <c r="G51" i="4"/>
  <c r="F51" i="4"/>
  <c r="E51" i="4"/>
  <c r="D51" i="4"/>
  <c r="H50" i="4"/>
  <c r="G50" i="4"/>
  <c r="F50" i="4"/>
  <c r="E50" i="4"/>
  <c r="D50" i="4"/>
  <c r="H48" i="4"/>
  <c r="G48" i="4"/>
  <c r="F48" i="4"/>
  <c r="E48" i="4"/>
  <c r="D48" i="4"/>
  <c r="H47" i="4"/>
  <c r="G47" i="4"/>
  <c r="F47" i="4"/>
  <c r="E47" i="4"/>
  <c r="D47" i="4"/>
  <c r="H45" i="4"/>
  <c r="G45" i="4"/>
  <c r="F45" i="4"/>
  <c r="E45" i="4"/>
  <c r="D45" i="4"/>
  <c r="H44" i="4"/>
  <c r="G44" i="4"/>
  <c r="F44" i="4"/>
  <c r="E44" i="4"/>
  <c r="D44" i="4"/>
  <c r="H42" i="4"/>
  <c r="G42" i="4"/>
  <c r="F42" i="4"/>
  <c r="E42" i="4"/>
  <c r="D42" i="4"/>
  <c r="H41" i="4"/>
  <c r="G41" i="4"/>
  <c r="F41" i="4"/>
  <c r="E41" i="4"/>
  <c r="D41" i="4"/>
  <c r="H39" i="4"/>
  <c r="G39" i="4"/>
  <c r="F39" i="4"/>
  <c r="E39" i="4"/>
  <c r="D39" i="4"/>
  <c r="H38" i="4"/>
  <c r="G38" i="4"/>
  <c r="F38" i="4"/>
  <c r="E38" i="4"/>
  <c r="D38" i="4"/>
  <c r="H36" i="4"/>
  <c r="G36" i="4"/>
  <c r="F36" i="4"/>
  <c r="E36" i="4"/>
  <c r="D36" i="4"/>
  <c r="H35" i="4"/>
  <c r="G35" i="4"/>
  <c r="F35" i="4"/>
  <c r="E35" i="4"/>
  <c r="D35" i="4"/>
  <c r="H33" i="4"/>
  <c r="G33" i="4"/>
  <c r="F33" i="4"/>
  <c r="E33" i="4"/>
  <c r="G32" i="4"/>
  <c r="F32" i="4"/>
  <c r="E32" i="4"/>
  <c r="D32" i="4"/>
  <c r="H30" i="4"/>
  <c r="G30" i="4"/>
  <c r="F30" i="4"/>
  <c r="E30" i="4"/>
  <c r="D30" i="4"/>
  <c r="H29" i="4"/>
  <c r="G29" i="4"/>
  <c r="F29" i="4"/>
  <c r="E29" i="4"/>
  <c r="D29" i="4"/>
  <c r="H27" i="4"/>
  <c r="G27" i="4"/>
  <c r="F27" i="4"/>
  <c r="E27" i="4"/>
  <c r="D27" i="4"/>
  <c r="H26" i="4"/>
  <c r="G26" i="4"/>
  <c r="F26" i="4"/>
  <c r="E26" i="4"/>
  <c r="D26" i="4"/>
  <c r="H24" i="4"/>
  <c r="G24" i="4"/>
  <c r="F24" i="4"/>
  <c r="E24" i="4"/>
  <c r="D24" i="4"/>
  <c r="H23" i="4"/>
  <c r="G23" i="4"/>
  <c r="F23" i="4"/>
  <c r="E23" i="4"/>
  <c r="D23" i="4"/>
  <c r="H21" i="4"/>
  <c r="G21" i="4"/>
  <c r="F21" i="4"/>
  <c r="E21" i="4"/>
  <c r="D21" i="4"/>
  <c r="H20" i="4"/>
  <c r="G20" i="4"/>
  <c r="F20" i="4"/>
  <c r="E20" i="4"/>
  <c r="D20" i="4"/>
  <c r="H18" i="4"/>
  <c r="G18" i="4"/>
  <c r="F18" i="4"/>
  <c r="E18" i="4"/>
  <c r="D18" i="4"/>
  <c r="H17" i="4"/>
  <c r="G17" i="4"/>
  <c r="F17" i="4"/>
  <c r="E17" i="4"/>
  <c r="D17" i="4"/>
  <c r="H15" i="4"/>
  <c r="G15" i="4"/>
  <c r="F15" i="4"/>
  <c r="E15" i="4"/>
  <c r="D15" i="4"/>
  <c r="H14" i="4"/>
  <c r="G14" i="4"/>
  <c r="F14" i="4"/>
  <c r="E14" i="4"/>
  <c r="D14" i="4"/>
  <c r="G12" i="4"/>
  <c r="F12" i="4"/>
  <c r="E12" i="4"/>
  <c r="D12" i="4"/>
  <c r="H11" i="4"/>
  <c r="G11" i="4"/>
  <c r="F11" i="4"/>
  <c r="E11" i="4"/>
  <c r="H9" i="4"/>
  <c r="G9" i="4"/>
  <c r="F9" i="4"/>
  <c r="E9" i="4"/>
  <c r="D9" i="4"/>
  <c r="H8" i="4"/>
  <c r="G8" i="4"/>
  <c r="F8" i="4"/>
  <c r="E8" i="4"/>
  <c r="D296" i="4"/>
  <c r="G25" i="10" l="1"/>
  <c r="F25" i="10"/>
  <c r="E25" i="10"/>
  <c r="D25" i="10"/>
  <c r="F11" i="10"/>
  <c r="F10" i="10"/>
  <c r="F14" i="10"/>
  <c r="F12" i="10"/>
  <c r="F7" i="8"/>
  <c r="F6" i="8"/>
  <c r="F8" i="8"/>
  <c r="F9" i="8"/>
  <c r="F10" i="8"/>
  <c r="H27" i="10" l="1"/>
  <c r="F16" i="10"/>
  <c r="F12" i="8"/>
</calcChain>
</file>

<file path=xl/sharedStrings.xml><?xml version="1.0" encoding="utf-8"?>
<sst xmlns="http://schemas.openxmlformats.org/spreadsheetml/2006/main" count="1030" uniqueCount="164">
  <si>
    <t>County</t>
  </si>
  <si>
    <t>1</t>
  </si>
  <si>
    <t>2</t>
  </si>
  <si>
    <t>3</t>
  </si>
  <si>
    <t>Butler</t>
  </si>
  <si>
    <t>Clark</t>
  </si>
  <si>
    <t>Clinton</t>
  </si>
  <si>
    <t>Crawford</t>
  </si>
  <si>
    <t>Franklin</t>
  </si>
  <si>
    <t>Greene</t>
  </si>
  <si>
    <t>Harrison</t>
  </si>
  <si>
    <t>Henry</t>
  </si>
  <si>
    <t>Jackson</t>
  </si>
  <si>
    <t>Jefferson</t>
  </si>
  <si>
    <t>Knox</t>
  </si>
  <si>
    <t>Lawrence</t>
  </si>
  <si>
    <t>Madison</t>
  </si>
  <si>
    <t>Marion</t>
  </si>
  <si>
    <t>Mercer</t>
  </si>
  <si>
    <t>Monroe</t>
  </si>
  <si>
    <t>Montgomery</t>
  </si>
  <si>
    <t>Morgan</t>
  </si>
  <si>
    <t>Pike</t>
  </si>
  <si>
    <t>Putnam</t>
  </si>
  <si>
    <t>Warren</t>
  </si>
  <si>
    <t>Washington</t>
  </si>
  <si>
    <t>Non- Elevator</t>
  </si>
  <si>
    <t>Elevator</t>
  </si>
  <si>
    <t xml:space="preserve">    Bedrooms</t>
  </si>
  <si>
    <t>MAXIMUM DEVELOPMENT COST PER UNIT</t>
  </si>
  <si>
    <t xml:space="preserve">Adair </t>
  </si>
  <si>
    <t>Andrew</t>
  </si>
  <si>
    <t>Atchison</t>
  </si>
  <si>
    <t>Audrain</t>
  </si>
  <si>
    <t>Barry</t>
  </si>
  <si>
    <t>Barton</t>
  </si>
  <si>
    <t>Bates</t>
  </si>
  <si>
    <t>Benton</t>
  </si>
  <si>
    <t>Boone</t>
  </si>
  <si>
    <t>Buchanan</t>
  </si>
  <si>
    <t>Caldwell</t>
  </si>
  <si>
    <t>Callaway</t>
  </si>
  <si>
    <t>Camden</t>
  </si>
  <si>
    <t>Cape Girardeau</t>
  </si>
  <si>
    <t>Caroll</t>
  </si>
  <si>
    <t>Carter</t>
  </si>
  <si>
    <t>Cass</t>
  </si>
  <si>
    <t>Cedar</t>
  </si>
  <si>
    <t>Chariton</t>
  </si>
  <si>
    <t>Christian</t>
  </si>
  <si>
    <t>Clay</t>
  </si>
  <si>
    <t>Cole</t>
  </si>
  <si>
    <t>Cooper</t>
  </si>
  <si>
    <t>Dade</t>
  </si>
  <si>
    <t>Dallas</t>
  </si>
  <si>
    <t>Daviess</t>
  </si>
  <si>
    <t>DeKalb</t>
  </si>
  <si>
    <t>Dent</t>
  </si>
  <si>
    <t>Douglas</t>
  </si>
  <si>
    <t>Dunklin</t>
  </si>
  <si>
    <t>Gasconade</t>
  </si>
  <si>
    <t>Gentry</t>
  </si>
  <si>
    <t>Grundy</t>
  </si>
  <si>
    <t>Hickory</t>
  </si>
  <si>
    <t>Holt</t>
  </si>
  <si>
    <t>Howard</t>
  </si>
  <si>
    <t>Howell</t>
  </si>
  <si>
    <t>Iron</t>
  </si>
  <si>
    <t>Jasper</t>
  </si>
  <si>
    <t>Johnson</t>
  </si>
  <si>
    <t>Laclede</t>
  </si>
  <si>
    <t>Lafayette</t>
  </si>
  <si>
    <t>Lewis</t>
  </si>
  <si>
    <t>Lincoln</t>
  </si>
  <si>
    <t>Linn</t>
  </si>
  <si>
    <t>Livingston</t>
  </si>
  <si>
    <t>McDonald</t>
  </si>
  <si>
    <t>Macon</t>
  </si>
  <si>
    <t>Maries</t>
  </si>
  <si>
    <t>Miller</t>
  </si>
  <si>
    <t>Mississippi</t>
  </si>
  <si>
    <t>Moniteau</t>
  </si>
  <si>
    <t>New Madrid</t>
  </si>
  <si>
    <t>Newton</t>
  </si>
  <si>
    <t>Nodaway</t>
  </si>
  <si>
    <t>Oregon</t>
  </si>
  <si>
    <t>Osage</t>
  </si>
  <si>
    <t>Ozark</t>
  </si>
  <si>
    <t>Pemiscot</t>
  </si>
  <si>
    <t xml:space="preserve">Perry </t>
  </si>
  <si>
    <t>Pettis</t>
  </si>
  <si>
    <t>Phelps</t>
  </si>
  <si>
    <t>Platte</t>
  </si>
  <si>
    <t>Polk</t>
  </si>
  <si>
    <t>Pulaski</t>
  </si>
  <si>
    <t>Ralls</t>
  </si>
  <si>
    <t>Randolph</t>
  </si>
  <si>
    <t>Ray</t>
  </si>
  <si>
    <t>Reynolds</t>
  </si>
  <si>
    <t>Ripley</t>
  </si>
  <si>
    <t>St. Charles</t>
  </si>
  <si>
    <t>St. Clair</t>
  </si>
  <si>
    <t>Ste. Genevieve</t>
  </si>
  <si>
    <t>St. Francois</t>
  </si>
  <si>
    <t>St. Louis</t>
  </si>
  <si>
    <t>Saline</t>
  </si>
  <si>
    <t>Schuyler</t>
  </si>
  <si>
    <t>Scotland</t>
  </si>
  <si>
    <t>Scott</t>
  </si>
  <si>
    <t>Shannon</t>
  </si>
  <si>
    <t>Shleby</t>
  </si>
  <si>
    <t>Stone</t>
  </si>
  <si>
    <t>Sullivan</t>
  </si>
  <si>
    <t>Taney</t>
  </si>
  <si>
    <t>Texas</t>
  </si>
  <si>
    <t>Stoddard</t>
  </si>
  <si>
    <t>Vernon</t>
  </si>
  <si>
    <t xml:space="preserve">Wayne </t>
  </si>
  <si>
    <t>Webster</t>
  </si>
  <si>
    <t>Worth</t>
  </si>
  <si>
    <t>Wright</t>
  </si>
  <si>
    <t>Kansas City</t>
  </si>
  <si>
    <t>Joplin</t>
  </si>
  <si>
    <t>Springfield</t>
  </si>
  <si>
    <t>St. Joseph</t>
  </si>
  <si>
    <t>Bollinger</t>
  </si>
  <si>
    <t>Columbia</t>
  </si>
  <si>
    <t>Kirksville</t>
  </si>
  <si>
    <t>Rolla</t>
  </si>
  <si>
    <t>4+</t>
  </si>
  <si>
    <t>Type</t>
  </si>
  <si>
    <t>Non-Elevator</t>
  </si>
  <si>
    <t>Area</t>
  </si>
  <si>
    <t>221(d)(3) Limit*</t>
  </si>
  <si>
    <t>No. Units</t>
  </si>
  <si>
    <t>0 Bedrooms</t>
  </si>
  <si>
    <t>1 Bedrooms</t>
  </si>
  <si>
    <t>2 Bedrooms</t>
  </si>
  <si>
    <t>3 Bedrooms</t>
  </si>
  <si>
    <t>4+ Bedrooms</t>
  </si>
  <si>
    <t>* If the building has an elevator use the elevator limit, otherwise use the non-elevator limit</t>
  </si>
  <si>
    <t>Jefferson City</t>
  </si>
  <si>
    <t xml:space="preserve">Joplin </t>
  </si>
  <si>
    <t>#</t>
  </si>
  <si>
    <t>Maximum Total Development Costs</t>
  </si>
  <si>
    <t>Total Development Costs</t>
  </si>
  <si>
    <t>Maximum Total Development Cost Calculator</t>
  </si>
  <si>
    <t>Select Elevator or Non-Elevator</t>
  </si>
  <si>
    <t>Building Type*</t>
  </si>
  <si>
    <t>Manual:</t>
  </si>
  <si>
    <t xml:space="preserve">  Select County, Building Type, and input Bedrooms</t>
  </si>
  <si>
    <t>Automatic:</t>
  </si>
  <si>
    <t>Select County</t>
  </si>
  <si>
    <t>Bedrooms</t>
  </si>
  <si>
    <t>St. Louis County</t>
  </si>
  <si>
    <t>St. Louis City</t>
  </si>
  <si>
    <t>MHDC Updated:</t>
  </si>
  <si>
    <t>Input Cost limits based on County, Building Type, and Bedrooms</t>
  </si>
  <si>
    <t>Cost Areas</t>
  </si>
  <si>
    <t>HUD Effective Date:</t>
  </si>
  <si>
    <t>April 7, 2023</t>
  </si>
  <si>
    <t>April 7. 2023</t>
  </si>
  <si>
    <t>Maximum Limit</t>
  </si>
  <si>
    <t>Maximum Limit*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</si>
</sst>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164" formatCode="General_)"/>
    <numFmt numFmtId="165" formatCode="mm/dd/yy_)"/>
    <numFmt numFmtId="166" formatCode="0_)"/>
    <numFmt numFmtId="167" formatCode="&quot;$&quot;#,##0"/>
    <numFmt numFmtId="168" formatCode="mmmm\ dd\,\ yyyy"/>
    <numFmt numFmtId="169" formatCode="[$-409]mmmm\ d\,\ yyyy;@"/>
  </numFmts>
  <fonts count="16">
    <font>
      <sz val="12"/>
      <name val="Arial MT"/>
    </font>
    <font>
      <sz val="10"/>
      <name val="Times New Roman"/>
      <family val="1"/>
    </font>
    <font>
      <sz val="10"/>
      <name val="MS Sans Serif"/>
      <family val="2"/>
    </font>
    <font>
      <sz val="8"/>
      <name val="Arial MT"/>
    </font>
    <font>
      <sz val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u/>
      <sz val="10"/>
      <name val="Cambria"/>
      <family val="1"/>
    </font>
    <font>
      <b/>
      <sz val="14"/>
      <name val="Cambria"/>
      <family val="1"/>
    </font>
    <font>
      <sz val="10"/>
      <color indexed="12"/>
      <name val="Cambria"/>
      <family val="1"/>
    </font>
    <font>
      <sz val="11"/>
      <name val="Arial"/>
      <family val="2"/>
    </font>
    <font>
      <sz val="12"/>
      <name val="Arial"/>
      <family val="2"/>
    </font>
    <font>
      <sz val="9"/>
      <name val="Cambria"/>
      <family val="1"/>
    </font>
    <font>
      <b/>
      <u/>
      <sz val="14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/>
      <bottom/>
      <diagonal/>
    </border>
  </borders>
  <cellStyleXfs count="4">
    <xf numFmtId="166" fontId="0" fillId="0" borderId="0"/>
    <xf numFmtId="6" fontId="2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93">
    <xf numFmtId="166" fontId="0" fillId="0" borderId="0" xfId="0"/>
    <xf numFmtId="0" fontId="5" fillId="0" borderId="0" xfId="2" applyFont="1"/>
    <xf numFmtId="0" fontId="6" fillId="0" borderId="0" xfId="2" applyFont="1"/>
    <xf numFmtId="166" fontId="5" fillId="0" borderId="0" xfId="0" applyFont="1" applyAlignment="1" applyProtection="1">
      <alignment horizontal="left"/>
    </xf>
    <xf numFmtId="166" fontId="6" fillId="0" borderId="0" xfId="0" applyFont="1" applyAlignment="1" applyProtection="1">
      <alignment horizontal="left" indent="1"/>
    </xf>
    <xf numFmtId="166" fontId="6" fillId="0" borderId="0" xfId="0" applyFont="1" applyProtection="1"/>
    <xf numFmtId="165" fontId="6" fillId="0" borderId="0" xfId="0" applyNumberFormat="1" applyFont="1" applyProtection="1"/>
    <xf numFmtId="166" fontId="6" fillId="0" borderId="0" xfId="0" applyFont="1" applyBorder="1" applyAlignment="1" applyProtection="1"/>
    <xf numFmtId="166" fontId="6" fillId="0" borderId="0" xfId="0" applyFont="1" applyBorder="1" applyProtection="1"/>
    <xf numFmtId="166" fontId="8" fillId="0" borderId="0" xfId="0" quotePrefix="1" applyFont="1" applyAlignment="1" applyProtection="1">
      <alignment horizontal="left" vertical="center" indent="1"/>
    </xf>
    <xf numFmtId="1" fontId="6" fillId="0" borderId="0" xfId="0" applyNumberFormat="1" applyFont="1" applyProtection="1"/>
    <xf numFmtId="166" fontId="5" fillId="0" borderId="0" xfId="0" applyFont="1" applyAlignment="1" applyProtection="1">
      <alignment horizontal="left" indent="1"/>
    </xf>
    <xf numFmtId="166" fontId="6" fillId="0" borderId="0" xfId="0" quotePrefix="1" applyFont="1" applyBorder="1" applyAlignment="1" applyProtection="1"/>
    <xf numFmtId="166" fontId="5" fillId="0" borderId="1" xfId="0" applyFont="1" applyBorder="1" applyAlignment="1" applyProtection="1">
      <alignment horizontal="left" indent="1"/>
    </xf>
    <xf numFmtId="166" fontId="5" fillId="0" borderId="1" xfId="0" applyFont="1" applyBorder="1" applyAlignment="1" applyProtection="1">
      <alignment horizontal="left" indent="2"/>
    </xf>
    <xf numFmtId="166" fontId="6" fillId="0" borderId="2" xfId="0" applyFont="1" applyBorder="1" applyAlignment="1" applyProtection="1">
      <alignment horizontal="left" indent="1"/>
    </xf>
    <xf numFmtId="166" fontId="5" fillId="0" borderId="1" xfId="0" applyFont="1" applyBorder="1" applyAlignment="1" applyProtection="1">
      <alignment horizontal="center"/>
    </xf>
    <xf numFmtId="166" fontId="6" fillId="0" borderId="0" xfId="0" applyFont="1" applyBorder="1" applyAlignment="1" applyProtection="1">
      <alignment horizontal="center"/>
    </xf>
    <xf numFmtId="166" fontId="6" fillId="0" borderId="0" xfId="0" applyFont="1" applyFill="1" applyBorder="1" applyAlignment="1" applyProtection="1">
      <alignment horizontal="center"/>
    </xf>
    <xf numFmtId="166" fontId="5" fillId="0" borderId="0" xfId="0" applyFont="1" applyFill="1" applyBorder="1" applyAlignment="1" applyProtection="1">
      <alignment horizontal="center"/>
    </xf>
    <xf numFmtId="166" fontId="6" fillId="0" borderId="0" xfId="0" applyFont="1" applyFill="1" applyBorder="1" applyProtection="1"/>
    <xf numFmtId="166" fontId="9" fillId="0" borderId="0" xfId="0" applyFont="1" applyAlignment="1" applyProtection="1">
      <alignment horizontal="left" indent="1"/>
    </xf>
    <xf numFmtId="164" fontId="9" fillId="0" borderId="0" xfId="0" applyNumberFormat="1" applyFont="1" applyAlignment="1" applyProtection="1">
      <alignment horizontal="left" indent="1"/>
    </xf>
    <xf numFmtId="166" fontId="5" fillId="0" borderId="0" xfId="0" applyFont="1" applyProtection="1"/>
    <xf numFmtId="166" fontId="10" fillId="0" borderId="0" xfId="0" applyFont="1" applyAlignment="1" applyProtection="1">
      <alignment horizontal="left" indent="1"/>
    </xf>
    <xf numFmtId="166" fontId="6" fillId="0" borderId="0" xfId="0" applyFont="1"/>
    <xf numFmtId="166" fontId="7" fillId="0" borderId="0" xfId="0" quotePrefix="1" applyFont="1" applyAlignment="1" applyProtection="1">
      <alignment horizontal="left" indent="1"/>
    </xf>
    <xf numFmtId="166" fontId="6" fillId="0" borderId="0" xfId="0" applyFont="1" applyAlignment="1">
      <alignment horizontal="left" indent="1"/>
    </xf>
    <xf numFmtId="166" fontId="5" fillId="0" borderId="1" xfId="0" applyFont="1" applyBorder="1" applyAlignment="1">
      <alignment horizontal="left" indent="1"/>
    </xf>
    <xf numFmtId="166" fontId="6" fillId="0" borderId="0" xfId="0" applyFont="1" applyBorder="1" applyAlignment="1" applyProtection="1">
      <alignment horizontal="left" indent="1"/>
    </xf>
    <xf numFmtId="166" fontId="5" fillId="0" borderId="0" xfId="0" applyFont="1" applyBorder="1" applyAlignment="1" applyProtection="1">
      <alignment horizontal="center"/>
    </xf>
    <xf numFmtId="6" fontId="11" fillId="0" borderId="0" xfId="1" applyFont="1" applyProtection="1"/>
    <xf numFmtId="10" fontId="6" fillId="0" borderId="0" xfId="3" applyNumberFormat="1" applyFont="1"/>
    <xf numFmtId="166" fontId="11" fillId="0" borderId="0" xfId="0" applyFont="1"/>
    <xf numFmtId="0" fontId="5" fillId="0" borderId="0" xfId="2" applyFont="1" applyAlignment="1">
      <alignment horizontal="center"/>
    </xf>
    <xf numFmtId="0" fontId="6" fillId="0" borderId="0" xfId="2" applyFont="1" applyAlignment="1"/>
    <xf numFmtId="167" fontId="6" fillId="0" borderId="0" xfId="2" applyNumberFormat="1" applyFont="1" applyAlignment="1"/>
    <xf numFmtId="3" fontId="6" fillId="2" borderId="3" xfId="2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left" vertical="center" indent="1"/>
    </xf>
    <xf numFmtId="166" fontId="4" fillId="0" borderId="0" xfId="0" applyFont="1" applyBorder="1" applyAlignment="1" applyProtection="1">
      <alignment horizontal="left" indent="1"/>
    </xf>
    <xf numFmtId="166" fontId="4" fillId="0" borderId="0" xfId="0" applyFont="1" applyAlignment="1">
      <alignment horizontal="left" indent="1"/>
    </xf>
    <xf numFmtId="0" fontId="4" fillId="0" borderId="0" xfId="2" applyFont="1"/>
    <xf numFmtId="166" fontId="4" fillId="0" borderId="0" xfId="0" applyFont="1"/>
    <xf numFmtId="0" fontId="6" fillId="0" borderId="0" xfId="2" applyFont="1" applyAlignment="1">
      <alignment horizontal="left"/>
    </xf>
    <xf numFmtId="167" fontId="6" fillId="2" borderId="7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Alignment="1">
      <alignment horizontal="left"/>
    </xf>
    <xf numFmtId="166" fontId="12" fillId="0" borderId="0" xfId="0" applyFont="1"/>
    <xf numFmtId="166" fontId="13" fillId="0" borderId="0" xfId="0" applyFont="1"/>
    <xf numFmtId="166" fontId="4" fillId="0" borderId="0" xfId="0" applyFont="1" applyBorder="1" applyProtection="1"/>
    <xf numFmtId="0" fontId="5" fillId="0" borderId="0" xfId="2" applyFont="1" applyAlignment="1">
      <alignment horizontal="right"/>
    </xf>
    <xf numFmtId="167" fontId="6" fillId="0" borderId="0" xfId="2" applyNumberFormat="1" applyFont="1" applyBorder="1" applyAlignment="1">
      <alignment horizontal="center"/>
    </xf>
    <xf numFmtId="167" fontId="6" fillId="0" borderId="0" xfId="2" applyNumberFormat="1" applyFont="1" applyFill="1" applyBorder="1" applyAlignment="1" applyProtection="1">
      <alignment horizontal="center"/>
      <protection locked="0"/>
    </xf>
    <xf numFmtId="3" fontId="6" fillId="0" borderId="0" xfId="2" applyNumberFormat="1" applyFont="1" applyFill="1" applyBorder="1" applyAlignment="1" applyProtection="1">
      <alignment horizontal="center"/>
      <protection locked="0"/>
    </xf>
    <xf numFmtId="166" fontId="12" fillId="0" borderId="0" xfId="0" applyFont="1" applyProtection="1">
      <protection hidden="1"/>
    </xf>
    <xf numFmtId="166" fontId="12" fillId="0" borderId="0" xfId="0" applyFont="1" applyAlignment="1" applyProtection="1">
      <alignment horizontal="left" indent="1"/>
      <protection hidden="1"/>
    </xf>
    <xf numFmtId="164" fontId="12" fillId="0" borderId="0" xfId="0" applyNumberFormat="1" applyFont="1" applyAlignment="1" applyProtection="1">
      <alignment horizontal="left" indent="1"/>
      <protection hidden="1"/>
    </xf>
    <xf numFmtId="167" fontId="6" fillId="0" borderId="0" xfId="0" applyNumberFormat="1" applyFont="1" applyProtection="1">
      <protection hidden="1"/>
    </xf>
    <xf numFmtId="167" fontId="4" fillId="0" borderId="0" xfId="0" applyNumberFormat="1" applyFont="1" applyBorder="1" applyProtection="1">
      <protection hidden="1"/>
    </xf>
    <xf numFmtId="167" fontId="6" fillId="0" borderId="0" xfId="1" applyNumberFormat="1" applyFont="1" applyProtection="1">
      <protection hidden="1"/>
    </xf>
    <xf numFmtId="0" fontId="5" fillId="0" borderId="8" xfId="2" applyFont="1" applyBorder="1" applyAlignment="1">
      <alignment horizontal="center" wrapText="1"/>
    </xf>
    <xf numFmtId="167" fontId="6" fillId="0" borderId="9" xfId="2" applyNumberFormat="1" applyFont="1" applyBorder="1" applyAlignment="1">
      <alignment horizontal="center"/>
    </xf>
    <xf numFmtId="167" fontId="6" fillId="0" borderId="1" xfId="2" applyNumberFormat="1" applyFont="1" applyBorder="1" applyAlignment="1">
      <alignment horizontal="center"/>
    </xf>
    <xf numFmtId="166" fontId="12" fillId="0" borderId="0" xfId="0" applyFont="1" applyAlignment="1"/>
    <xf numFmtId="166" fontId="12" fillId="0" borderId="0" xfId="0" applyFont="1" applyAlignment="1" applyProtection="1">
      <alignment horizontal="left"/>
    </xf>
    <xf numFmtId="164" fontId="12" fillId="0" borderId="0" xfId="0" applyNumberFormat="1" applyFont="1" applyAlignment="1" applyProtection="1">
      <alignment horizontal="left"/>
    </xf>
    <xf numFmtId="166" fontId="13" fillId="0" borderId="0" xfId="0" applyFont="1" applyAlignment="1"/>
    <xf numFmtId="166" fontId="4" fillId="0" borderId="0" xfId="0" applyFont="1" applyAlignment="1" applyProtection="1">
      <alignment horizontal="left" indent="1"/>
    </xf>
    <xf numFmtId="167" fontId="5" fillId="0" borderId="1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0" fontId="14" fillId="0" borderId="0" xfId="2" applyFont="1"/>
    <xf numFmtId="0" fontId="9" fillId="0" borderId="0" xfId="2" applyFont="1"/>
    <xf numFmtId="0" fontId="10" fillId="0" borderId="0" xfId="2" applyFont="1"/>
    <xf numFmtId="0" fontId="6" fillId="0" borderId="0" xfId="2" applyFont="1" applyBorder="1"/>
    <xf numFmtId="0" fontId="4" fillId="0" borderId="0" xfId="2" applyFont="1" applyBorder="1"/>
    <xf numFmtId="3" fontId="6" fillId="0" borderId="3" xfId="2" applyNumberFormat="1" applyFont="1" applyFill="1" applyBorder="1" applyAlignment="1" applyProtection="1">
      <alignment horizontal="center"/>
      <protection hidden="1"/>
    </xf>
    <xf numFmtId="167" fontId="6" fillId="0" borderId="9" xfId="2" applyNumberFormat="1" applyFont="1" applyBorder="1" applyAlignment="1" applyProtection="1">
      <alignment horizontal="center"/>
      <protection hidden="1"/>
    </xf>
    <xf numFmtId="167" fontId="5" fillId="0" borderId="1" xfId="2" applyNumberFormat="1" applyFont="1" applyBorder="1" applyAlignment="1" applyProtection="1">
      <alignment horizontal="center"/>
      <protection hidden="1"/>
    </xf>
    <xf numFmtId="166" fontId="8" fillId="0" borderId="0" xfId="0" quotePrefix="1" applyFont="1" applyAlignment="1" applyProtection="1">
      <alignment horizontal="center" vertical="center"/>
    </xf>
    <xf numFmtId="168" fontId="8" fillId="0" borderId="0" xfId="0" applyNumberFormat="1" applyFont="1" applyAlignment="1" applyProtection="1">
      <alignment horizontal="left" vertical="center"/>
    </xf>
    <xf numFmtId="0" fontId="15" fillId="0" borderId="0" xfId="2" applyFont="1"/>
    <xf numFmtId="0" fontId="6" fillId="0" borderId="0" xfId="2" applyFont="1" applyProtection="1"/>
    <xf numFmtId="3" fontId="6" fillId="0" borderId="0" xfId="2" applyNumberFormat="1" applyFont="1" applyFill="1" applyBorder="1" applyAlignment="1" applyProtection="1">
      <alignment horizontal="center"/>
    </xf>
    <xf numFmtId="167" fontId="6" fillId="0" borderId="0" xfId="2" applyNumberFormat="1" applyFont="1" applyFill="1" applyBorder="1" applyAlignment="1" applyProtection="1">
      <alignment horizontal="center"/>
    </xf>
    <xf numFmtId="169" fontId="8" fillId="0" borderId="0" xfId="0" quotePrefix="1" applyNumberFormat="1" applyFont="1" applyAlignment="1" applyProtection="1">
      <alignment horizontal="left"/>
    </xf>
    <xf numFmtId="166" fontId="5" fillId="0" borderId="4" xfId="0" applyFont="1" applyBorder="1" applyAlignment="1" applyProtection="1">
      <alignment horizontal="center"/>
    </xf>
    <xf numFmtId="166" fontId="5" fillId="0" borderId="5" xfId="0" applyFont="1" applyBorder="1" applyAlignment="1" applyProtection="1">
      <alignment horizontal="center"/>
    </xf>
    <xf numFmtId="166" fontId="5" fillId="0" borderId="6" xfId="0" applyFont="1" applyBorder="1" applyAlignment="1" applyProtection="1">
      <alignment horizontal="center"/>
    </xf>
    <xf numFmtId="0" fontId="5" fillId="0" borderId="0" xfId="2" applyFont="1" applyBorder="1" applyAlignment="1">
      <alignment horizontal="left" wrapText="1"/>
    </xf>
    <xf numFmtId="0" fontId="5" fillId="0" borderId="10" xfId="2" applyFont="1" applyBorder="1" applyAlignment="1">
      <alignment horizontal="left" wrapText="1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166" fontId="5" fillId="0" borderId="1" xfId="0" applyFont="1" applyBorder="1" applyAlignment="1" applyProtection="1">
      <alignment horizontal="center"/>
    </xf>
    <xf numFmtId="0" fontId="5" fillId="0" borderId="0" xfId="2" applyFont="1" applyAlignment="1">
      <alignment horizontal="center"/>
    </xf>
  </cellXfs>
  <cellStyles count="4">
    <cellStyle name="Currency [0]_98_221D3" xfId="1"/>
    <cellStyle name="Normal" xfId="0" builtinId="0"/>
    <cellStyle name="Normal_Max Cost Calculator" xfId="2"/>
    <cellStyle name="Percent" xfId="3" builtinId="5"/>
  </cellStyles>
  <dxfs count="1"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7</xdr:col>
      <xdr:colOff>533400</xdr:colOff>
      <xdr:row>64</xdr:row>
      <xdr:rowOff>85725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162550"/>
          <a:ext cx="6257925" cy="526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39</xdr:row>
      <xdr:rowOff>0</xdr:rowOff>
    </xdr:from>
    <xdr:to>
      <xdr:col>7</xdr:col>
      <xdr:colOff>133350</xdr:colOff>
      <xdr:row>71</xdr:row>
      <xdr:rowOff>85725</xdr:rowOff>
    </xdr:to>
    <xdr:pic>
      <xdr:nvPicPr>
        <xdr:cNvPr id="3177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24725"/>
          <a:ext cx="6257925" cy="526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K32"/>
  <sheetViews>
    <sheetView showGridLines="0" showRowColHeaders="0" tabSelected="1" zoomScaleNormal="100" workbookViewId="0">
      <selection activeCell="O12" sqref="O12"/>
    </sheetView>
  </sheetViews>
  <sheetFormatPr defaultColWidth="7.109375" defaultRowHeight="12.75"/>
  <cols>
    <col min="1" max="1" width="1" style="2" customWidth="1"/>
    <col min="2" max="2" width="11.44140625" style="2" customWidth="1"/>
    <col min="3" max="3" width="6" style="2" customWidth="1"/>
    <col min="4" max="5" width="11.88671875" style="2" customWidth="1"/>
    <col min="6" max="6" width="13.6640625" style="2" customWidth="1"/>
    <col min="7" max="8" width="11.88671875" style="2" customWidth="1"/>
    <col min="9" max="16384" width="7.109375" style="2"/>
  </cols>
  <sheetData>
    <row r="1" spans="2:11" ht="18">
      <c r="B1" s="71" t="s">
        <v>146</v>
      </c>
    </row>
    <row r="2" spans="2:11">
      <c r="B2" s="77" t="s">
        <v>156</v>
      </c>
      <c r="C2" s="83">
        <v>45023</v>
      </c>
      <c r="D2" s="83"/>
    </row>
    <row r="3" spans="2:11">
      <c r="B3" s="77"/>
      <c r="C3" s="78"/>
      <c r="D3" s="78"/>
    </row>
    <row r="4" spans="2:11">
      <c r="B4" s="70" t="s">
        <v>151</v>
      </c>
      <c r="C4" s="68" t="s">
        <v>150</v>
      </c>
    </row>
    <row r="5" spans="2:11">
      <c r="B5" s="1"/>
      <c r="F5" s="73"/>
    </row>
    <row r="6" spans="2:11">
      <c r="B6" s="41" t="s">
        <v>0</v>
      </c>
      <c r="C6" s="41"/>
      <c r="D6" s="37"/>
      <c r="E6" s="68" t="s">
        <v>152</v>
      </c>
      <c r="F6" s="72"/>
    </row>
    <row r="7" spans="2:11">
      <c r="B7" s="41" t="s">
        <v>148</v>
      </c>
      <c r="C7" s="41"/>
      <c r="D7" s="37" t="s">
        <v>131</v>
      </c>
      <c r="E7" s="68" t="s">
        <v>147</v>
      </c>
    </row>
    <row r="8" spans="2:11">
      <c r="B8" s="41" t="s">
        <v>132</v>
      </c>
      <c r="D8" s="74" t="str">
        <f>IF(ISERROR(VLOOKUP($D$6,Counties!$J$8:$K$122,2,FALSE)),"Select County",VLOOKUP($D$6,Counties!$J$8:$K$122,2,FALSE))</f>
        <v>Select County</v>
      </c>
      <c r="E8" s="68"/>
      <c r="F8" s="72"/>
    </row>
    <row r="9" spans="2:11" ht="25.5">
      <c r="B9" s="89" t="s">
        <v>153</v>
      </c>
      <c r="C9" s="89"/>
      <c r="D9" s="34" t="s">
        <v>134</v>
      </c>
      <c r="E9" s="34" t="s">
        <v>162</v>
      </c>
      <c r="F9" s="59" t="s">
        <v>145</v>
      </c>
    </row>
    <row r="10" spans="2:11">
      <c r="B10" s="90" t="s">
        <v>135</v>
      </c>
      <c r="C10" s="90"/>
      <c r="D10" s="37"/>
      <c r="E10" s="75" t="str">
        <f>IF(D10=0,"",IF($D$7=0,"",IF($D$7="Non-Elevator",VLOOKUP(VLOOKUP($D$6,Counties!$J$8:$K$122,2,FALSE),'MSA Areas'!$A$9:$G$38,3,FALSE),INDEX('MSA Areas'!$A$9:$G$38,MATCH(VLOOKUP($D$6,Counties!$J$8:$K$122,2,FALSE),'MSA Areas'!$A$9:$A$38,0)+1,3))))</f>
        <v/>
      </c>
      <c r="F10" s="75" t="str">
        <f>IF(ISERROR(E10*D10),"",E10*D10)</f>
        <v/>
      </c>
      <c r="J10" s="41"/>
    </row>
    <row r="11" spans="2:11">
      <c r="B11" s="90" t="s">
        <v>136</v>
      </c>
      <c r="C11" s="90"/>
      <c r="D11" s="37"/>
      <c r="E11" s="75" t="str">
        <f>IF(D11=0,"",IF($D$7=0,"",IF($D$7="Non-Elevator",VLOOKUP(VLOOKUP($D$6,Counties!$J$8:$K$122,2,FALSE),'MSA Areas'!$A$9:$G$38,4,FALSE),INDEX('MSA Areas'!$A$9:$G$38,MATCH(VLOOKUP($D$6,Counties!$J$8:$K$122,2,FALSE),'MSA Areas'!$A$9:$A$38,0)+1,4))))</f>
        <v/>
      </c>
      <c r="F11" s="75" t="str">
        <f t="shared" ref="F11:F14" si="0">IF(ISERROR(E11*D11),"",E11*D11)</f>
        <v/>
      </c>
    </row>
    <row r="12" spans="2:11">
      <c r="B12" s="90" t="s">
        <v>137</v>
      </c>
      <c r="C12" s="90"/>
      <c r="D12" s="37"/>
      <c r="E12" s="75" t="str">
        <f>IF(D12=0,"",IF($D$7=0,"",IF($D$7="Non-Elevator",VLOOKUP(VLOOKUP($D$6,Counties!$J$8:$K$122,2,FALSE),'MSA Areas'!$A$9:$G$38,5,FALSE),INDEX('MSA Areas'!$A$9:$G$38,MATCH(VLOOKUP($D$6,Counties!$J$8:$K$122,2,FALSE),'MSA Areas'!$A$9:$A$38,0)+1,5))))</f>
        <v/>
      </c>
      <c r="F12" s="75" t="str">
        <f t="shared" si="0"/>
        <v/>
      </c>
    </row>
    <row r="13" spans="2:11">
      <c r="B13" s="90" t="s">
        <v>138</v>
      </c>
      <c r="C13" s="90"/>
      <c r="D13" s="37"/>
      <c r="E13" s="75" t="str">
        <f>IF(D13=0,"",IF($D$7=0,"",IF($D$7="Non-Elevator",VLOOKUP(VLOOKUP($D$6,Counties!$J$8:$K$122,2,FALSE),'MSA Areas'!$A$9:$G$38,6,FALSE),INDEX('MSA Areas'!$A$9:$G$38,MATCH(VLOOKUP($D$6,Counties!$J$8:$K$122,2,FALSE),'MSA Areas'!$A$9:$A$38,0)+1,6))))</f>
        <v/>
      </c>
      <c r="F13" s="75" t="str">
        <f t="shared" si="0"/>
        <v/>
      </c>
      <c r="K13" s="80"/>
    </row>
    <row r="14" spans="2:11">
      <c r="B14" s="90" t="s">
        <v>139</v>
      </c>
      <c r="C14" s="90"/>
      <c r="D14" s="37"/>
      <c r="E14" s="75" t="str">
        <f>IF(D14=0,"",IF($D$7=0,"",IF($D$7="Non-Elevator",VLOOKUP(VLOOKUP($D$6,Counties!$J$8:$K$122,2,FALSE),'MSA Areas'!$A$9:$G$38,7,FALSE),INDEX('MSA Areas'!$A$9:$G$38,MATCH(VLOOKUP($D$6,Counties!$J$8:$K$122,2,FALSE),'MSA Areas'!$A$9:$A$38,0)+1,7))))</f>
        <v/>
      </c>
      <c r="F14" s="75" t="str">
        <f t="shared" si="0"/>
        <v/>
      </c>
    </row>
    <row r="15" spans="2:11" ht="13.5" thickBot="1">
      <c r="B15" s="43"/>
      <c r="C15" s="43"/>
      <c r="D15" s="81"/>
      <c r="E15" s="82"/>
      <c r="F15" s="50"/>
    </row>
    <row r="16" spans="2:11" ht="14.25" thickTop="1" thickBot="1">
      <c r="B16" s="35"/>
      <c r="C16" s="35"/>
      <c r="E16" s="49" t="s">
        <v>144</v>
      </c>
      <c r="F16" s="76">
        <f>SUM(F10:F14)</f>
        <v>0</v>
      </c>
    </row>
    <row r="17" spans="2:8" ht="13.5" thickTop="1">
      <c r="B17" s="35"/>
      <c r="C17" s="35"/>
      <c r="D17" s="35"/>
      <c r="E17" s="35"/>
      <c r="F17" s="36"/>
    </row>
    <row r="18" spans="2:8">
      <c r="B18" s="35"/>
      <c r="C18" s="35"/>
      <c r="D18" s="35"/>
      <c r="E18" s="35"/>
      <c r="F18" s="36"/>
    </row>
    <row r="19" spans="2:8">
      <c r="B19" s="70" t="s">
        <v>149</v>
      </c>
      <c r="C19" s="41" t="s">
        <v>157</v>
      </c>
    </row>
    <row r="20" spans="2:8" ht="13.5" thickBot="1">
      <c r="B20" s="70"/>
      <c r="C20" s="41"/>
    </row>
    <row r="21" spans="2:8" ht="14.25" thickTop="1" thickBot="1">
      <c r="D21" s="84" t="s">
        <v>28</v>
      </c>
      <c r="E21" s="85"/>
      <c r="F21" s="85"/>
      <c r="G21" s="85"/>
      <c r="H21" s="86"/>
    </row>
    <row r="22" spans="2:8" ht="14.25" thickTop="1" thickBot="1">
      <c r="D22" s="16">
        <v>0</v>
      </c>
      <c r="E22" s="16" t="s">
        <v>1</v>
      </c>
      <c r="F22" s="16" t="s">
        <v>2</v>
      </c>
      <c r="G22" s="16" t="s">
        <v>3</v>
      </c>
      <c r="H22" s="16" t="s">
        <v>129</v>
      </c>
    </row>
    <row r="23" spans="2:8" ht="13.5" thickTop="1">
      <c r="B23" s="45" t="s">
        <v>134</v>
      </c>
      <c r="D23" s="37"/>
      <c r="E23" s="37"/>
      <c r="F23" s="37"/>
      <c r="G23" s="37"/>
      <c r="H23" s="37"/>
    </row>
    <row r="24" spans="2:8">
      <c r="B24" s="45" t="s">
        <v>163</v>
      </c>
      <c r="D24" s="37"/>
      <c r="E24" s="37"/>
      <c r="F24" s="37"/>
      <c r="G24" s="37"/>
      <c r="H24" s="37"/>
    </row>
    <row r="25" spans="2:8">
      <c r="B25" s="87" t="s">
        <v>145</v>
      </c>
      <c r="C25" s="88"/>
      <c r="D25" s="75">
        <f>D23*D24</f>
        <v>0</v>
      </c>
      <c r="E25" s="75">
        <f>E23*E24</f>
        <v>0</v>
      </c>
      <c r="F25" s="75">
        <f>F23*F24</f>
        <v>0</v>
      </c>
      <c r="G25" s="75">
        <f>G23*G24</f>
        <v>0</v>
      </c>
      <c r="H25" s="75">
        <f>H23*H24</f>
        <v>0</v>
      </c>
    </row>
    <row r="26" spans="2:8" ht="13.5" thickBot="1"/>
    <row r="27" spans="2:8" ht="14.25" thickTop="1" thickBot="1">
      <c r="G27" s="49" t="s">
        <v>144</v>
      </c>
      <c r="H27" s="67">
        <f>SUM(D25:H25)</f>
        <v>0</v>
      </c>
    </row>
    <row r="28" spans="2:8" ht="13.5" thickTop="1">
      <c r="B28" s="70"/>
      <c r="C28" s="41"/>
    </row>
    <row r="29" spans="2:8">
      <c r="B29" s="69" t="s">
        <v>140</v>
      </c>
      <c r="C29" s="41"/>
    </row>
    <row r="31" spans="2:8" ht="18">
      <c r="B31" s="79" t="s">
        <v>158</v>
      </c>
    </row>
    <row r="32" spans="2:8">
      <c r="B32" s="41"/>
    </row>
  </sheetData>
  <sheetProtection password="CE34" sheet="1" objects="1" scenarios="1"/>
  <mergeCells count="9">
    <mergeCell ref="C2:D2"/>
    <mergeCell ref="D21:H21"/>
    <mergeCell ref="B25:C25"/>
    <mergeCell ref="B9:C9"/>
    <mergeCell ref="B10:C10"/>
    <mergeCell ref="B11:C11"/>
    <mergeCell ref="B12:C12"/>
    <mergeCell ref="B13:C13"/>
    <mergeCell ref="B14:C14"/>
  </mergeCells>
  <conditionalFormatting sqref="F10:F14">
    <cfRule type="expression" dxfId="0" priority="2" stopIfTrue="1">
      <formula>ISERROR($F$10)</formula>
    </cfRule>
  </conditionalFormatting>
  <dataValidations count="2">
    <dataValidation allowBlank="1" showInputMessage="1" sqref="E10:F14"/>
    <dataValidation type="whole" allowBlank="1" showInputMessage="1" showErrorMessage="1" sqref="D10:D14">
      <formula1>0</formula1>
      <formula2>500</formula2>
    </dataValidation>
  </dataValidations>
  <pageMargins left="0.53" right="0.21" top="1" bottom="1" header="0.5" footer="0.5"/>
  <pageSetup scale="86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Sheet1!$A$117:$A$232</xm:f>
          </x14:formula1>
          <xm:sqref>D6</xm:sqref>
        </x14:dataValidation>
        <x14:dataValidation type="list" allowBlank="1" showInputMessage="1" showErrorMessage="1">
          <x14:formula1>
            <xm:f>Sheet1!$B$118:$B$120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8"/>
  <sheetViews>
    <sheetView showGridLines="0" showRowColHeaders="0" topLeftCell="A4" zoomScaleNormal="100" workbookViewId="0">
      <selection activeCell="K23" sqref="K23"/>
    </sheetView>
  </sheetViews>
  <sheetFormatPr defaultColWidth="8.88671875" defaultRowHeight="12.75"/>
  <cols>
    <col min="1" max="1" width="16.33203125" style="27" customWidth="1"/>
    <col min="2" max="2" width="11.44140625" style="27" customWidth="1"/>
    <col min="3" max="7" width="8.88671875" style="25"/>
    <col min="8" max="8" width="5.88671875" style="42" customWidth="1"/>
    <col min="9" max="16384" width="8.88671875" style="25"/>
  </cols>
  <sheetData>
    <row r="1" spans="1:10" ht="24" customHeight="1">
      <c r="A1" s="24" t="s">
        <v>29</v>
      </c>
      <c r="B1" s="4"/>
      <c r="C1" s="5"/>
      <c r="D1" s="5"/>
    </row>
    <row r="2" spans="1:10">
      <c r="A2" s="26"/>
      <c r="B2" s="4"/>
      <c r="C2" s="5"/>
      <c r="D2" s="5"/>
    </row>
    <row r="3" spans="1:10">
      <c r="A3" s="9" t="s">
        <v>159</v>
      </c>
      <c r="B3" s="38" t="s">
        <v>160</v>
      </c>
      <c r="C3" s="38"/>
      <c r="D3" s="10"/>
    </row>
    <row r="4" spans="1:10">
      <c r="A4" s="4"/>
      <c r="B4" s="4"/>
      <c r="C4" s="3"/>
      <c r="D4" s="10"/>
    </row>
    <row r="5" spans="1:10" ht="13.5" thickBot="1"/>
    <row r="6" spans="1:10" ht="14.25" thickTop="1" thickBot="1">
      <c r="A6" s="28" t="s">
        <v>132</v>
      </c>
      <c r="B6" s="13" t="s">
        <v>130</v>
      </c>
      <c r="C6" s="91" t="s">
        <v>28</v>
      </c>
      <c r="D6" s="91"/>
      <c r="E6" s="91"/>
      <c r="F6" s="91"/>
      <c r="G6" s="91"/>
    </row>
    <row r="7" spans="1:10" ht="14.25" thickTop="1" thickBot="1">
      <c r="B7" s="15"/>
      <c r="C7" s="16">
        <v>0</v>
      </c>
      <c r="D7" s="16" t="s">
        <v>1</v>
      </c>
      <c r="E7" s="16" t="s">
        <v>2</v>
      </c>
      <c r="F7" s="16" t="s">
        <v>3</v>
      </c>
      <c r="G7" s="16" t="s">
        <v>129</v>
      </c>
    </row>
    <row r="8" spans="1:10" ht="13.5" thickTop="1">
      <c r="B8" s="29"/>
      <c r="C8" s="30"/>
      <c r="D8" s="30"/>
      <c r="E8" s="30"/>
      <c r="F8" s="30"/>
      <c r="G8" s="30"/>
    </row>
    <row r="9" spans="1:10">
      <c r="A9" s="39" t="s">
        <v>121</v>
      </c>
      <c r="B9" s="40" t="s">
        <v>131</v>
      </c>
      <c r="C9" s="31">
        <v>184950</v>
      </c>
      <c r="D9" s="31">
        <v>213254.1</v>
      </c>
      <c r="E9" s="31">
        <v>257191.2</v>
      </c>
      <c r="F9" s="31">
        <v>329216.40000000002</v>
      </c>
      <c r="G9" s="31">
        <v>366759.9</v>
      </c>
    </row>
    <row r="10" spans="1:10">
      <c r="A10" s="40"/>
      <c r="B10" s="40" t="s">
        <v>27</v>
      </c>
      <c r="C10" s="31">
        <v>194637.6</v>
      </c>
      <c r="D10" s="31">
        <v>223122.6</v>
      </c>
      <c r="E10" s="31">
        <v>271323</v>
      </c>
      <c r="F10" s="31">
        <v>351005.4</v>
      </c>
      <c r="G10" s="31">
        <v>385292.7</v>
      </c>
      <c r="J10" s="32"/>
    </row>
    <row r="11" spans="1:10">
      <c r="A11" s="40"/>
      <c r="B11" s="40"/>
      <c r="C11" s="31"/>
      <c r="D11" s="31"/>
      <c r="E11" s="31"/>
      <c r="F11" s="31"/>
      <c r="G11" s="31"/>
      <c r="J11" s="32"/>
    </row>
    <row r="12" spans="1:10">
      <c r="A12" s="39" t="s">
        <v>104</v>
      </c>
      <c r="B12" s="40" t="s">
        <v>131</v>
      </c>
      <c r="C12" s="31">
        <v>184950</v>
      </c>
      <c r="D12" s="31">
        <v>213254.1</v>
      </c>
      <c r="E12" s="31">
        <v>257191.2</v>
      </c>
      <c r="F12" s="31">
        <v>329216.40000000002</v>
      </c>
      <c r="G12" s="31">
        <v>366759.9</v>
      </c>
    </row>
    <row r="13" spans="1:10">
      <c r="A13" s="40"/>
      <c r="B13" s="40" t="s">
        <v>27</v>
      </c>
      <c r="C13" s="31">
        <v>194637.6</v>
      </c>
      <c r="D13" s="31">
        <v>223122.6</v>
      </c>
      <c r="E13" s="31">
        <v>271323</v>
      </c>
      <c r="F13" s="31">
        <v>351005.4</v>
      </c>
      <c r="G13" s="31">
        <v>385292.7</v>
      </c>
      <c r="J13" s="32"/>
    </row>
    <row r="14" spans="1:10">
      <c r="A14" s="40"/>
      <c r="B14" s="40"/>
      <c r="C14" s="33"/>
      <c r="D14" s="33"/>
      <c r="E14" s="33"/>
      <c r="F14" s="33"/>
      <c r="G14" s="33"/>
    </row>
    <row r="15" spans="1:10">
      <c r="A15" s="39" t="s">
        <v>43</v>
      </c>
      <c r="B15" s="40" t="s">
        <v>131</v>
      </c>
      <c r="C15" s="31">
        <v>154125</v>
      </c>
      <c r="D15" s="31">
        <v>177711.75</v>
      </c>
      <c r="E15" s="31">
        <v>214326</v>
      </c>
      <c r="F15" s="31">
        <v>274347</v>
      </c>
      <c r="G15" s="31">
        <v>305633.25</v>
      </c>
    </row>
    <row r="16" spans="1:10">
      <c r="A16" s="40"/>
      <c r="B16" s="40" t="s">
        <v>27</v>
      </c>
      <c r="C16" s="31">
        <v>162198</v>
      </c>
      <c r="D16" s="31">
        <v>185935.5</v>
      </c>
      <c r="E16" s="31">
        <v>226102.5</v>
      </c>
      <c r="F16" s="31">
        <v>292504.5</v>
      </c>
      <c r="G16" s="31">
        <v>321077.25</v>
      </c>
      <c r="J16" s="32"/>
    </row>
    <row r="17" spans="1:10">
      <c r="A17" s="40"/>
      <c r="B17" s="40"/>
      <c r="C17" s="33"/>
      <c r="D17" s="33"/>
      <c r="E17" s="33"/>
      <c r="F17" s="33"/>
      <c r="G17" s="33"/>
    </row>
    <row r="18" spans="1:10">
      <c r="A18" s="39" t="s">
        <v>126</v>
      </c>
      <c r="B18" s="40" t="s">
        <v>131</v>
      </c>
      <c r="C18" s="31">
        <v>176387.5</v>
      </c>
      <c r="D18" s="31">
        <v>203381.22500000001</v>
      </c>
      <c r="E18" s="31">
        <v>245284.2</v>
      </c>
      <c r="F18" s="31">
        <v>313974.90000000002</v>
      </c>
      <c r="G18" s="31">
        <v>349780.27500000002</v>
      </c>
    </row>
    <row r="19" spans="1:10">
      <c r="A19" s="40"/>
      <c r="B19" s="40" t="s">
        <v>27</v>
      </c>
      <c r="C19" s="31">
        <v>185626.6</v>
      </c>
      <c r="D19" s="31">
        <v>212792.85</v>
      </c>
      <c r="E19" s="31">
        <v>258761.75000000003</v>
      </c>
      <c r="F19" s="31">
        <v>334755.15000000002</v>
      </c>
      <c r="G19" s="31">
        <v>367455.07500000001</v>
      </c>
      <c r="J19" s="32"/>
    </row>
    <row r="20" spans="1:10">
      <c r="A20" s="40"/>
      <c r="B20" s="40"/>
      <c r="C20" s="33"/>
      <c r="D20" s="33"/>
      <c r="E20" s="33"/>
      <c r="F20" s="33"/>
      <c r="G20" s="33"/>
    </row>
    <row r="21" spans="1:10">
      <c r="A21" s="39" t="s">
        <v>141</v>
      </c>
      <c r="B21" s="40" t="s">
        <v>131</v>
      </c>
      <c r="C21" s="31">
        <v>171250</v>
      </c>
      <c r="D21" s="31">
        <v>197457.5</v>
      </c>
      <c r="E21" s="31">
        <v>238140</v>
      </c>
      <c r="F21" s="31">
        <v>304830</v>
      </c>
      <c r="G21" s="31">
        <v>339592.5</v>
      </c>
      <c r="I21" s="42"/>
    </row>
    <row r="22" spans="1:10">
      <c r="A22" s="40"/>
      <c r="B22" s="40" t="s">
        <v>27</v>
      </c>
      <c r="C22" s="31">
        <v>180220</v>
      </c>
      <c r="D22" s="31">
        <v>206595</v>
      </c>
      <c r="E22" s="31">
        <v>251225</v>
      </c>
      <c r="F22" s="31">
        <v>325005</v>
      </c>
      <c r="G22" s="31">
        <v>356752.5</v>
      </c>
      <c r="J22" s="32"/>
    </row>
    <row r="23" spans="1:10">
      <c r="A23" s="40"/>
      <c r="B23" s="40"/>
      <c r="C23" s="33"/>
      <c r="D23" s="33"/>
      <c r="E23" s="33"/>
      <c r="F23" s="33"/>
      <c r="G23" s="33"/>
    </row>
    <row r="24" spans="1:10">
      <c r="A24" s="39" t="s">
        <v>122</v>
      </c>
      <c r="B24" s="40" t="s">
        <v>131</v>
      </c>
      <c r="C24" s="31">
        <v>155565.42056074768</v>
      </c>
      <c r="D24" s="31">
        <v>179372.60747663552</v>
      </c>
      <c r="E24" s="31">
        <v>216329.04672897197</v>
      </c>
      <c r="F24" s="31">
        <v>276910.99065420561</v>
      </c>
      <c r="G24" s="31">
        <v>308489.63551401871</v>
      </c>
    </row>
    <row r="25" spans="1:10">
      <c r="A25" s="40"/>
      <c r="B25" s="40" t="s">
        <v>27</v>
      </c>
      <c r="C25" s="31">
        <v>163713.86915887852</v>
      </c>
      <c r="D25" s="31">
        <v>187673.21495327103</v>
      </c>
      <c r="E25" s="31">
        <v>228215.60747663552</v>
      </c>
      <c r="F25" s="31">
        <v>295238.18691588787</v>
      </c>
      <c r="G25" s="31">
        <v>324077.97196261684</v>
      </c>
      <c r="J25" s="32"/>
    </row>
    <row r="26" spans="1:10">
      <c r="A26" s="40"/>
      <c r="B26" s="40"/>
      <c r="C26" s="33"/>
      <c r="D26" s="33"/>
      <c r="E26" s="33"/>
      <c r="F26" s="33"/>
      <c r="G26" s="33"/>
    </row>
    <row r="27" spans="1:10">
      <c r="A27" s="39" t="s">
        <v>127</v>
      </c>
      <c r="B27" s="40" t="s">
        <v>131</v>
      </c>
      <c r="C27" s="31">
        <v>176387.5</v>
      </c>
      <c r="D27" s="31">
        <v>203381.22500000001</v>
      </c>
      <c r="E27" s="31">
        <v>245284.2</v>
      </c>
      <c r="F27" s="31">
        <v>313974.90000000002</v>
      </c>
      <c r="G27" s="31">
        <v>349780.27500000002</v>
      </c>
    </row>
    <row r="28" spans="1:10">
      <c r="A28" s="40"/>
      <c r="B28" s="40" t="s">
        <v>27</v>
      </c>
      <c r="C28" s="31">
        <v>185626.6</v>
      </c>
      <c r="D28" s="31">
        <v>212792.85</v>
      </c>
      <c r="E28" s="31">
        <v>258761.75000000003</v>
      </c>
      <c r="F28" s="31">
        <v>334755.15000000002</v>
      </c>
      <c r="G28" s="31">
        <v>367455.07500000001</v>
      </c>
      <c r="J28" s="32"/>
    </row>
    <row r="29" spans="1:10">
      <c r="A29" s="40"/>
      <c r="B29" s="40"/>
      <c r="C29" s="33"/>
      <c r="D29" s="33"/>
      <c r="E29" s="33"/>
      <c r="F29" s="33"/>
      <c r="G29" s="33"/>
    </row>
    <row r="30" spans="1:10">
      <c r="A30" s="39" t="s">
        <v>128</v>
      </c>
      <c r="B30" s="40" t="s">
        <v>131</v>
      </c>
      <c r="C30" s="31">
        <v>152412.5</v>
      </c>
      <c r="D30" s="31">
        <v>175737.17500000002</v>
      </c>
      <c r="E30" s="31">
        <v>211944.6</v>
      </c>
      <c r="F30" s="31">
        <v>271298.7</v>
      </c>
      <c r="G30" s="31">
        <v>302237.32500000001</v>
      </c>
    </row>
    <row r="31" spans="1:10">
      <c r="A31" s="40"/>
      <c r="B31" s="40" t="s">
        <v>27</v>
      </c>
      <c r="C31" s="31">
        <v>160395.80000000002</v>
      </c>
      <c r="D31" s="31">
        <v>183869.55000000002</v>
      </c>
      <c r="E31" s="31">
        <v>223590.25</v>
      </c>
      <c r="F31" s="31">
        <v>289254.45</v>
      </c>
      <c r="G31" s="31">
        <v>317509.72500000003</v>
      </c>
      <c r="J31" s="32"/>
    </row>
    <row r="32" spans="1:10">
      <c r="A32" s="40"/>
      <c r="B32" s="40"/>
      <c r="C32" s="31"/>
      <c r="D32" s="31"/>
      <c r="E32" s="31"/>
      <c r="F32" s="31"/>
      <c r="G32" s="31"/>
      <c r="J32" s="32"/>
    </row>
    <row r="33" spans="1:10">
      <c r="A33" s="39" t="s">
        <v>123</v>
      </c>
      <c r="B33" s="40" t="s">
        <v>131</v>
      </c>
      <c r="C33" s="31">
        <v>171121.96261682242</v>
      </c>
      <c r="D33" s="31">
        <v>197309.86822429908</v>
      </c>
      <c r="E33" s="31">
        <v>237961.95140186916</v>
      </c>
      <c r="F33" s="31">
        <v>304602.08971962618</v>
      </c>
      <c r="G33" s="31">
        <v>339338.59906542057</v>
      </c>
    </row>
    <row r="34" spans="1:10">
      <c r="A34" s="40"/>
      <c r="B34" s="40" t="s">
        <v>27</v>
      </c>
      <c r="C34" s="31">
        <v>180085.25607476637</v>
      </c>
      <c r="D34" s="31">
        <v>206440.53644859814</v>
      </c>
      <c r="E34" s="31">
        <v>251037.16822429906</v>
      </c>
      <c r="F34" s="31">
        <v>324762.00560747663</v>
      </c>
      <c r="G34" s="31">
        <v>356485.76915887848</v>
      </c>
      <c r="J34" s="32"/>
    </row>
    <row r="35" spans="1:10">
      <c r="A35" s="40"/>
      <c r="B35" s="40"/>
      <c r="C35" s="33"/>
      <c r="D35" s="33"/>
      <c r="E35" s="33"/>
      <c r="F35" s="33"/>
      <c r="G35" s="33"/>
    </row>
    <row r="36" spans="1:10">
      <c r="A36" s="39" t="s">
        <v>124</v>
      </c>
      <c r="B36" s="40" t="s">
        <v>131</v>
      </c>
      <c r="C36" s="31">
        <v>179764.48598130845</v>
      </c>
      <c r="D36" s="31">
        <v>207275.01308411217</v>
      </c>
      <c r="E36" s="31">
        <v>249980.23177570096</v>
      </c>
      <c r="F36" s="31">
        <v>319986.03364485985</v>
      </c>
      <c r="G36" s="31">
        <v>356476.91214953276</v>
      </c>
    </row>
    <row r="37" spans="1:10">
      <c r="A37" s="40"/>
      <c r="B37" s="40" t="s">
        <v>27</v>
      </c>
      <c r="C37" s="31">
        <v>189180.4710280374</v>
      </c>
      <c r="D37" s="31">
        <v>216866.82616822433</v>
      </c>
      <c r="E37" s="31">
        <v>263715.81308411219</v>
      </c>
      <c r="F37" s="31">
        <v>341164.12710280379</v>
      </c>
      <c r="G37" s="31">
        <v>374490.1009345795</v>
      </c>
      <c r="J37" s="32"/>
    </row>
    <row r="38" spans="1:10">
      <c r="A38" s="40"/>
      <c r="B38" s="40"/>
      <c r="C38" s="33"/>
      <c r="D38" s="33"/>
      <c r="E38" s="33"/>
      <c r="F38" s="33"/>
      <c r="G38" s="33"/>
    </row>
  </sheetData>
  <sheetProtection password="CE34" sheet="1" objects="1" scenarios="1"/>
  <mergeCells count="1">
    <mergeCell ref="C6:G6"/>
  </mergeCells>
  <phoneticPr fontId="3" type="noConversion"/>
  <pageMargins left="1.32" right="0.21" top="0.19" bottom="0.2" header="0.5" footer="0.35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L380"/>
  <sheetViews>
    <sheetView showGridLines="0" showRowColHeaders="0" zoomScaleNormal="100" workbookViewId="0">
      <pane ySplit="6" topLeftCell="A7" activePane="bottomLeft" state="frozen"/>
      <selection pane="bottomLeft" activeCell="M23" sqref="M23"/>
    </sheetView>
  </sheetViews>
  <sheetFormatPr defaultColWidth="9.77734375" defaultRowHeight="12.75"/>
  <cols>
    <col min="1" max="1" width="3.109375" style="5" customWidth="1"/>
    <col min="2" max="2" width="13.109375" style="4" customWidth="1"/>
    <col min="3" max="3" width="10.88671875" style="4" customWidth="1"/>
    <col min="4" max="5" width="7.77734375" style="5" customWidth="1"/>
    <col min="6" max="6" width="7.6640625" style="5" customWidth="1"/>
    <col min="7" max="7" width="8" style="5" customWidth="1"/>
    <col min="8" max="8" width="8.109375" style="5" customWidth="1"/>
    <col min="9" max="9" width="9.77734375" style="5"/>
    <col min="10" max="11" width="9.77734375" style="5" hidden="1" customWidth="1"/>
    <col min="12" max="16384" width="9.77734375" style="5"/>
  </cols>
  <sheetData>
    <row r="1" spans="1:12" ht="15.75" customHeight="1">
      <c r="A1" s="3" t="s">
        <v>29</v>
      </c>
      <c r="G1" s="6"/>
      <c r="I1" s="7"/>
      <c r="J1" s="8"/>
      <c r="K1" s="8"/>
      <c r="L1" s="8"/>
    </row>
    <row r="2" spans="1:12" ht="14.25" customHeight="1">
      <c r="A2" s="26"/>
      <c r="C2" s="5"/>
      <c r="G2" s="6"/>
      <c r="I2" s="7"/>
      <c r="J2" s="8"/>
      <c r="K2" s="8"/>
      <c r="L2" s="8"/>
    </row>
    <row r="3" spans="1:12" ht="15.75" customHeight="1">
      <c r="A3" s="9" t="s">
        <v>159</v>
      </c>
      <c r="B3" s="27"/>
      <c r="C3" s="38" t="s">
        <v>161</v>
      </c>
      <c r="D3" s="10"/>
      <c r="E3" s="10"/>
      <c r="F3" s="10"/>
      <c r="G3" s="10"/>
      <c r="H3" s="10"/>
      <c r="I3" s="7"/>
      <c r="J3" s="8"/>
      <c r="K3" s="8"/>
      <c r="L3" s="8"/>
    </row>
    <row r="4" spans="1:12" ht="15" customHeight="1" thickBot="1">
      <c r="C4" s="11"/>
      <c r="D4" s="10"/>
      <c r="E4" s="10"/>
      <c r="F4" s="10"/>
      <c r="G4" s="10"/>
      <c r="H4" s="10"/>
      <c r="I4" s="12"/>
      <c r="J4" s="8"/>
      <c r="K4" s="8"/>
      <c r="L4" s="8"/>
    </row>
    <row r="5" spans="1:12" ht="15" customHeight="1" thickTop="1" thickBot="1">
      <c r="B5" s="13" t="s">
        <v>0</v>
      </c>
      <c r="C5" s="14" t="s">
        <v>130</v>
      </c>
      <c r="D5" s="84" t="s">
        <v>28</v>
      </c>
      <c r="E5" s="85"/>
      <c r="F5" s="85"/>
      <c r="G5" s="85"/>
      <c r="H5" s="86"/>
      <c r="I5" s="8"/>
      <c r="J5" s="8"/>
      <c r="K5" s="8"/>
      <c r="L5" s="8"/>
    </row>
    <row r="6" spans="1:12" ht="15.75" customHeight="1" thickTop="1" thickBot="1">
      <c r="B6" s="15"/>
      <c r="C6" s="15"/>
      <c r="D6" s="16">
        <v>0</v>
      </c>
      <c r="E6" s="16" t="s">
        <v>1</v>
      </c>
      <c r="F6" s="16" t="s">
        <v>2</v>
      </c>
      <c r="G6" s="16" t="s">
        <v>3</v>
      </c>
      <c r="H6" s="16" t="s">
        <v>129</v>
      </c>
      <c r="I6" s="17"/>
      <c r="J6" s="18"/>
      <c r="K6" s="19"/>
      <c r="L6" s="19"/>
    </row>
    <row r="7" spans="1:12" ht="12" customHeight="1" thickTop="1">
      <c r="I7" s="8"/>
      <c r="J7" s="53" t="s">
        <v>0</v>
      </c>
      <c r="K7" s="53" t="s">
        <v>143</v>
      </c>
      <c r="L7" s="19"/>
    </row>
    <row r="8" spans="1:12" ht="12" customHeight="1">
      <c r="B8" s="21" t="s">
        <v>30</v>
      </c>
      <c r="C8" s="4" t="s">
        <v>26</v>
      </c>
      <c r="D8" s="56">
        <f>VLOOKUP(VLOOKUP($B8,$J$8:$K$122,2,FALSE),'MSA Areas'!$A$9:$G$38,3,FALSE)</f>
        <v>176387.5</v>
      </c>
      <c r="E8" s="56">
        <f>VLOOKUP(VLOOKUP($B8,$J$8:$K$122,2,FALSE),'MSA Areas'!$A$9:$G$38,4,FALSE)</f>
        <v>203381.22500000001</v>
      </c>
      <c r="F8" s="56">
        <f>VLOOKUP(VLOOKUP($B8,$J$8:$K$122,2,FALSE),'MSA Areas'!$A$9:$G$38,5,FALSE)</f>
        <v>245284.2</v>
      </c>
      <c r="G8" s="56">
        <f>VLOOKUP(VLOOKUP($B8,$J$8:$K$122,2,FALSE),'MSA Areas'!$A$9:$G$38,6,FALSE)</f>
        <v>313974.90000000002</v>
      </c>
      <c r="H8" s="56">
        <f>VLOOKUP(VLOOKUP($B8,$J$8:$K$122,2,FALSE),'MSA Areas'!$A$9:$G$38,7,FALSE)</f>
        <v>349780.27500000002</v>
      </c>
      <c r="I8" s="8"/>
      <c r="J8" s="54" t="s">
        <v>30</v>
      </c>
      <c r="K8" s="53" t="s">
        <v>127</v>
      </c>
      <c r="L8" s="8"/>
    </row>
    <row r="9" spans="1:12" ht="12" customHeight="1">
      <c r="B9" s="21"/>
      <c r="C9" s="66" t="s">
        <v>27</v>
      </c>
      <c r="D9" s="57">
        <f>INDEX('MSA Areas'!$A$9:$G$38,MATCH(VLOOKUP($B8,$J$8:$K$122,2,FALSE),'MSA Areas'!$A$9:$A$38,0)+1,3)</f>
        <v>185626.6</v>
      </c>
      <c r="E9" s="57">
        <f>INDEX('MSA Areas'!$A$9:$G$38,MATCH(VLOOKUP($B8,$J$8:$K$122,2,FALSE),'MSA Areas'!$A$9:$A$38,0)+1,4)</f>
        <v>212792.85</v>
      </c>
      <c r="F9" s="57">
        <f>INDEX('MSA Areas'!$A$9:$G$38,MATCH(VLOOKUP($B8,$J$8:$K$122,2,FALSE),'MSA Areas'!$A$9:$A$38,0)+1,5)</f>
        <v>258761.75000000003</v>
      </c>
      <c r="G9" s="57">
        <f>INDEX('MSA Areas'!$A$9:$G$38,MATCH(VLOOKUP($B8,$J$8:$K$122,2,FALSE),'MSA Areas'!$A$9:$A$38,0)+1,6)</f>
        <v>334755.15000000002</v>
      </c>
      <c r="H9" s="57">
        <f>INDEX('MSA Areas'!$A$9:$G$38,MATCH(VLOOKUP($B8,$J$8:$K$122,2,FALSE),'MSA Areas'!$A$9:$A$38,0)+1,7)</f>
        <v>367455.07500000001</v>
      </c>
      <c r="J9" s="55" t="s">
        <v>31</v>
      </c>
      <c r="K9" s="53" t="s">
        <v>124</v>
      </c>
      <c r="L9" s="8"/>
    </row>
    <row r="10" spans="1:12" ht="12" customHeight="1">
      <c r="B10" s="21"/>
      <c r="D10" s="58"/>
      <c r="E10" s="58"/>
      <c r="F10" s="58"/>
      <c r="G10" s="58"/>
      <c r="H10" s="58"/>
      <c r="J10" s="55" t="s">
        <v>32</v>
      </c>
      <c r="K10" s="53" t="s">
        <v>124</v>
      </c>
      <c r="L10" s="8"/>
    </row>
    <row r="11" spans="1:12" ht="12" customHeight="1">
      <c r="B11" s="22" t="s">
        <v>31</v>
      </c>
      <c r="C11" s="4" t="s">
        <v>26</v>
      </c>
      <c r="D11" s="56">
        <f>VLOOKUP(VLOOKUP($B11,$J$8:$K$122,2,FALSE),'MSA Areas'!$A$9:$G$38,3,FALSE)</f>
        <v>179764.48598130845</v>
      </c>
      <c r="E11" s="56">
        <f>VLOOKUP(VLOOKUP($B11,$J$8:$K$122,2,FALSE),'MSA Areas'!$A$9:$G$38,4,FALSE)</f>
        <v>207275.01308411217</v>
      </c>
      <c r="F11" s="56">
        <f>VLOOKUP(VLOOKUP($B11,$J$8:$K$122,2,FALSE),'MSA Areas'!$A$9:$G$38,5,FALSE)</f>
        <v>249980.23177570096</v>
      </c>
      <c r="G11" s="56">
        <f>VLOOKUP(VLOOKUP($B11,$J$8:$K$122,2,FALSE),'MSA Areas'!$A$9:$G$38,6,FALSE)</f>
        <v>319986.03364485985</v>
      </c>
      <c r="H11" s="56">
        <f>VLOOKUP(VLOOKUP($B11,$J$8:$K$122,2,FALSE),'MSA Areas'!$A$9:$G$38,7,FALSE)</f>
        <v>356476.91214953276</v>
      </c>
      <c r="J11" s="55" t="s">
        <v>33</v>
      </c>
      <c r="K11" s="53" t="s">
        <v>126</v>
      </c>
      <c r="L11" s="8"/>
    </row>
    <row r="12" spans="1:12" ht="12" customHeight="1">
      <c r="B12" s="21"/>
      <c r="C12" s="4" t="s">
        <v>27</v>
      </c>
      <c r="D12" s="57">
        <f>INDEX('MSA Areas'!$A$9:$G$38,MATCH(VLOOKUP($B11,$J$8:$K$122,2,FALSE),'MSA Areas'!$A$9:$A$38,0)+1,3)</f>
        <v>189180.4710280374</v>
      </c>
      <c r="E12" s="57">
        <f>INDEX('MSA Areas'!$A$9:$G$38,MATCH(VLOOKUP($B11,$J$8:$K$122,2,FALSE),'MSA Areas'!$A$9:$A$38,0)+1,4)</f>
        <v>216866.82616822433</v>
      </c>
      <c r="F12" s="57">
        <f>INDEX('MSA Areas'!$A$9:$G$38,MATCH(VLOOKUP($B11,$J$8:$K$122,2,FALSE),'MSA Areas'!$A$9:$A$38,0)+1,5)</f>
        <v>263715.81308411219</v>
      </c>
      <c r="G12" s="57">
        <f>INDEX('MSA Areas'!$A$9:$G$38,MATCH(VLOOKUP($B11,$J$8:$K$122,2,FALSE),'MSA Areas'!$A$9:$A$38,0)+1,6)</f>
        <v>341164.12710280379</v>
      </c>
      <c r="H12" s="57">
        <f>INDEX('MSA Areas'!$A$9:$G$38,MATCH(VLOOKUP($B11,$J$8:$K$122,2,FALSE),'MSA Areas'!$A$9:$A$38,0)+1,7)</f>
        <v>374490.1009345795</v>
      </c>
      <c r="J12" s="55" t="s">
        <v>34</v>
      </c>
      <c r="K12" s="53" t="s">
        <v>123</v>
      </c>
      <c r="L12" s="20"/>
    </row>
    <row r="13" spans="1:12" ht="12" customHeight="1">
      <c r="B13" s="21"/>
      <c r="D13" s="58"/>
      <c r="E13" s="58"/>
      <c r="F13" s="58"/>
      <c r="G13" s="58"/>
      <c r="H13" s="58"/>
      <c r="I13" s="8"/>
      <c r="J13" s="54" t="s">
        <v>35</v>
      </c>
      <c r="K13" s="53" t="s">
        <v>122</v>
      </c>
      <c r="L13" s="20"/>
    </row>
    <row r="14" spans="1:12" ht="12" customHeight="1">
      <c r="B14" s="22" t="s">
        <v>32</v>
      </c>
      <c r="C14" s="4" t="s">
        <v>26</v>
      </c>
      <c r="D14" s="56">
        <f>VLOOKUP(VLOOKUP($B14,$J$8:$K$122,2,FALSE),'MSA Areas'!$A$9:$G$38,3,FALSE)</f>
        <v>179764.48598130845</v>
      </c>
      <c r="E14" s="56">
        <f>VLOOKUP(VLOOKUP($B14,$J$8:$K$122,2,FALSE),'MSA Areas'!$A$9:$G$38,4,FALSE)</f>
        <v>207275.01308411217</v>
      </c>
      <c r="F14" s="56">
        <f>VLOOKUP(VLOOKUP($B14,$J$8:$K$122,2,FALSE),'MSA Areas'!$A$9:$G$38,5,FALSE)</f>
        <v>249980.23177570096</v>
      </c>
      <c r="G14" s="56">
        <f>VLOOKUP(VLOOKUP($B14,$J$8:$K$122,2,FALSE),'MSA Areas'!$A$9:$G$38,6,FALSE)</f>
        <v>319986.03364485985</v>
      </c>
      <c r="H14" s="56">
        <f>VLOOKUP(VLOOKUP($B14,$J$8:$K$122,2,FALSE),'MSA Areas'!$A$9:$G$38,7,FALSE)</f>
        <v>356476.91214953276</v>
      </c>
      <c r="I14" s="8"/>
      <c r="J14" s="55" t="s">
        <v>36</v>
      </c>
      <c r="K14" s="53" t="s">
        <v>122</v>
      </c>
      <c r="L14" s="20"/>
    </row>
    <row r="15" spans="1:12" ht="12" customHeight="1">
      <c r="B15" s="21"/>
      <c r="C15" s="4" t="s">
        <v>27</v>
      </c>
      <c r="D15" s="57">
        <f>INDEX('MSA Areas'!$A$9:$G$38,MATCH(VLOOKUP($B14,$J$8:$K$122,2,FALSE),'MSA Areas'!$A$9:$A$38,0)+1,3)</f>
        <v>189180.4710280374</v>
      </c>
      <c r="E15" s="57">
        <f>INDEX('MSA Areas'!$A$9:$G$38,MATCH(VLOOKUP($B14,$J$8:$K$122,2,FALSE),'MSA Areas'!$A$9:$A$38,0)+1,4)</f>
        <v>216866.82616822433</v>
      </c>
      <c r="F15" s="57">
        <f>INDEX('MSA Areas'!$A$9:$G$38,MATCH(VLOOKUP($B14,$J$8:$K$122,2,FALSE),'MSA Areas'!$A$9:$A$38,0)+1,5)</f>
        <v>263715.81308411219</v>
      </c>
      <c r="G15" s="57">
        <f>INDEX('MSA Areas'!$A$9:$G$38,MATCH(VLOOKUP($B14,$J$8:$K$122,2,FALSE),'MSA Areas'!$A$9:$A$38,0)+1,6)</f>
        <v>341164.12710280379</v>
      </c>
      <c r="H15" s="57">
        <f>INDEX('MSA Areas'!$A$9:$G$38,MATCH(VLOOKUP($B14,$J$8:$K$122,2,FALSE),'MSA Areas'!$A$9:$A$38,0)+1,7)</f>
        <v>374490.1009345795</v>
      </c>
      <c r="I15" s="8"/>
      <c r="J15" s="55" t="s">
        <v>37</v>
      </c>
      <c r="K15" s="53" t="s">
        <v>141</v>
      </c>
      <c r="L15" s="20"/>
    </row>
    <row r="16" spans="1:12" ht="12" customHeight="1">
      <c r="B16" s="21"/>
      <c r="D16" s="58"/>
      <c r="E16" s="58"/>
      <c r="F16" s="58"/>
      <c r="G16" s="58"/>
      <c r="H16" s="58"/>
      <c r="I16" s="48"/>
      <c r="J16" s="55" t="s">
        <v>125</v>
      </c>
      <c r="K16" s="53" t="s">
        <v>43</v>
      </c>
      <c r="L16" s="20"/>
    </row>
    <row r="17" spans="2:12" ht="12" customHeight="1">
      <c r="B17" s="22" t="s">
        <v>33</v>
      </c>
      <c r="C17" s="4" t="s">
        <v>26</v>
      </c>
      <c r="D17" s="56">
        <f>VLOOKUP(VLOOKUP($B17,$J$8:$K$122,2,FALSE),'MSA Areas'!$A$9:$G$38,3,FALSE)</f>
        <v>176387.5</v>
      </c>
      <c r="E17" s="56">
        <f>VLOOKUP(VLOOKUP($B17,$J$8:$K$122,2,FALSE),'MSA Areas'!$A$9:$G$38,4,FALSE)</f>
        <v>203381.22500000001</v>
      </c>
      <c r="F17" s="56">
        <f>VLOOKUP(VLOOKUP($B17,$J$8:$K$122,2,FALSE),'MSA Areas'!$A$9:$G$38,5,FALSE)</f>
        <v>245284.2</v>
      </c>
      <c r="G17" s="56">
        <f>VLOOKUP(VLOOKUP($B17,$J$8:$K$122,2,FALSE),'MSA Areas'!$A$9:$G$38,6,FALSE)</f>
        <v>313974.90000000002</v>
      </c>
      <c r="H17" s="56">
        <f>VLOOKUP(VLOOKUP($B17,$J$8:$K$122,2,FALSE),'MSA Areas'!$A$9:$G$38,7,FALSE)</f>
        <v>349780.27500000002</v>
      </c>
      <c r="I17" s="48"/>
      <c r="J17" s="55" t="s">
        <v>38</v>
      </c>
      <c r="K17" s="53" t="s">
        <v>126</v>
      </c>
      <c r="L17" s="20"/>
    </row>
    <row r="18" spans="2:12" ht="12" customHeight="1">
      <c r="B18" s="21"/>
      <c r="C18" s="4" t="s">
        <v>27</v>
      </c>
      <c r="D18" s="57">
        <f>INDEX('MSA Areas'!$A$9:$G$38,MATCH(VLOOKUP($B17,$J$8:$K$122,2,FALSE),'MSA Areas'!$A$9:$A$38,0)+1,3)</f>
        <v>185626.6</v>
      </c>
      <c r="E18" s="57">
        <f>INDEX('MSA Areas'!$A$9:$G$38,MATCH(VLOOKUP($B17,$J$8:$K$122,2,FALSE),'MSA Areas'!$A$9:$A$38,0)+1,4)</f>
        <v>212792.85</v>
      </c>
      <c r="F18" s="57">
        <f>INDEX('MSA Areas'!$A$9:$G$38,MATCH(VLOOKUP($B17,$J$8:$K$122,2,FALSE),'MSA Areas'!$A$9:$A$38,0)+1,5)</f>
        <v>258761.75000000003</v>
      </c>
      <c r="G18" s="57">
        <f>INDEX('MSA Areas'!$A$9:$G$38,MATCH(VLOOKUP($B17,$J$8:$K$122,2,FALSE),'MSA Areas'!$A$9:$A$38,0)+1,6)</f>
        <v>334755.15000000002</v>
      </c>
      <c r="H18" s="57">
        <f>INDEX('MSA Areas'!$A$9:$G$38,MATCH(VLOOKUP($B17,$J$8:$K$122,2,FALSE),'MSA Areas'!$A$9:$A$38,0)+1,7)</f>
        <v>367455.07500000001</v>
      </c>
      <c r="I18" s="8"/>
      <c r="J18" s="55" t="s">
        <v>39</v>
      </c>
      <c r="K18" s="53" t="s">
        <v>124</v>
      </c>
      <c r="L18" s="8"/>
    </row>
    <row r="19" spans="2:12" ht="12" customHeight="1">
      <c r="B19" s="21"/>
      <c r="D19" s="58"/>
      <c r="E19" s="58"/>
      <c r="F19" s="58"/>
      <c r="G19" s="58"/>
      <c r="H19" s="58"/>
      <c r="I19" s="8"/>
      <c r="J19" s="55" t="s">
        <v>4</v>
      </c>
      <c r="K19" s="53" t="s">
        <v>43</v>
      </c>
      <c r="L19" s="8"/>
    </row>
    <row r="20" spans="2:12" ht="12" customHeight="1">
      <c r="B20" s="22" t="s">
        <v>34</v>
      </c>
      <c r="C20" s="4" t="s">
        <v>26</v>
      </c>
      <c r="D20" s="56">
        <f>VLOOKUP(VLOOKUP($B20,$J$8:$K$122,2,FALSE),'MSA Areas'!$A$9:$G$38,3,FALSE)</f>
        <v>171121.96261682242</v>
      </c>
      <c r="E20" s="56">
        <f>VLOOKUP(VLOOKUP($B20,$J$8:$K$122,2,FALSE),'MSA Areas'!$A$9:$G$38,4,FALSE)</f>
        <v>197309.86822429908</v>
      </c>
      <c r="F20" s="56">
        <f>VLOOKUP(VLOOKUP($B20,$J$8:$K$122,2,FALSE),'MSA Areas'!$A$9:$G$38,5,FALSE)</f>
        <v>237961.95140186916</v>
      </c>
      <c r="G20" s="56">
        <f>VLOOKUP(VLOOKUP($B20,$J$8:$K$122,2,FALSE),'MSA Areas'!$A$9:$G$38,6,FALSE)</f>
        <v>304602.08971962618</v>
      </c>
      <c r="H20" s="56">
        <f>VLOOKUP(VLOOKUP($B20,$J$8:$K$122,2,FALSE),'MSA Areas'!$A$9:$G$38,7,FALSE)</f>
        <v>339338.59906542057</v>
      </c>
      <c r="J20" s="54" t="s">
        <v>40</v>
      </c>
      <c r="K20" s="53" t="s">
        <v>124</v>
      </c>
      <c r="L20" s="8"/>
    </row>
    <row r="21" spans="2:12" ht="12" customHeight="1">
      <c r="B21" s="21"/>
      <c r="C21" s="4" t="s">
        <v>27</v>
      </c>
      <c r="D21" s="57">
        <f>INDEX('MSA Areas'!$A$9:$G$38,MATCH(VLOOKUP($B20,$J$8:$K$122,2,FALSE),'MSA Areas'!$A$9:$A$38,0)+1,3)</f>
        <v>180085.25607476637</v>
      </c>
      <c r="E21" s="57">
        <f>INDEX('MSA Areas'!$A$9:$G$38,MATCH(VLOOKUP($B20,$J$8:$K$122,2,FALSE),'MSA Areas'!$A$9:$A$38,0)+1,4)</f>
        <v>206440.53644859814</v>
      </c>
      <c r="F21" s="57">
        <f>INDEX('MSA Areas'!$A$9:$G$38,MATCH(VLOOKUP($B20,$J$8:$K$122,2,FALSE),'MSA Areas'!$A$9:$A$38,0)+1,5)</f>
        <v>251037.16822429906</v>
      </c>
      <c r="G21" s="57">
        <f>INDEX('MSA Areas'!$A$9:$G$38,MATCH(VLOOKUP($B20,$J$8:$K$122,2,FALSE),'MSA Areas'!$A$9:$A$38,0)+1,6)</f>
        <v>324762.00560747663</v>
      </c>
      <c r="H21" s="57">
        <f>INDEX('MSA Areas'!$A$9:$G$38,MATCH(VLOOKUP($B20,$J$8:$K$122,2,FALSE),'MSA Areas'!$A$9:$A$38,0)+1,7)</f>
        <v>356485.76915887848</v>
      </c>
      <c r="I21" s="8"/>
      <c r="J21" s="54" t="s">
        <v>41</v>
      </c>
      <c r="K21" s="53" t="s">
        <v>126</v>
      </c>
      <c r="L21" s="8"/>
    </row>
    <row r="22" spans="2:12" ht="12" customHeight="1">
      <c r="B22" s="21"/>
      <c r="D22" s="58"/>
      <c r="E22" s="58"/>
      <c r="F22" s="58"/>
      <c r="G22" s="58"/>
      <c r="H22" s="58"/>
      <c r="I22" s="8"/>
      <c r="J22" s="54" t="s">
        <v>42</v>
      </c>
      <c r="K22" s="53" t="s">
        <v>123</v>
      </c>
      <c r="L22" s="8"/>
    </row>
    <row r="23" spans="2:12" ht="12" customHeight="1">
      <c r="B23" s="21" t="s">
        <v>35</v>
      </c>
      <c r="C23" s="4" t="s">
        <v>26</v>
      </c>
      <c r="D23" s="56">
        <f>VLOOKUP(VLOOKUP($B23,$J$8:$K$122,2,FALSE),'MSA Areas'!$A$9:$G$38,3,FALSE)</f>
        <v>155565.42056074768</v>
      </c>
      <c r="E23" s="56">
        <f>VLOOKUP(VLOOKUP($B23,$J$8:$K$122,2,FALSE),'MSA Areas'!$A$9:$G$38,4,FALSE)</f>
        <v>179372.60747663552</v>
      </c>
      <c r="F23" s="56">
        <f>VLOOKUP(VLOOKUP($B23,$J$8:$K$122,2,FALSE),'MSA Areas'!$A$9:$G$38,5,FALSE)</f>
        <v>216329.04672897197</v>
      </c>
      <c r="G23" s="56">
        <f>VLOOKUP(VLOOKUP($B23,$J$8:$K$122,2,FALSE),'MSA Areas'!$A$9:$G$38,6,FALSE)</f>
        <v>276910.99065420561</v>
      </c>
      <c r="H23" s="56">
        <f>VLOOKUP(VLOOKUP($B23,$J$8:$K$122,2,FALSE),'MSA Areas'!$A$9:$G$38,7,FALSE)</f>
        <v>308489.63551401871</v>
      </c>
      <c r="I23" s="48"/>
      <c r="J23" s="54" t="s">
        <v>43</v>
      </c>
      <c r="K23" s="53" t="s">
        <v>43</v>
      </c>
      <c r="L23" s="8"/>
    </row>
    <row r="24" spans="2:12" ht="12" customHeight="1">
      <c r="B24" s="21"/>
      <c r="C24" s="4" t="s">
        <v>27</v>
      </c>
      <c r="D24" s="57">
        <f>INDEX('MSA Areas'!$A$9:$G$38,MATCH(VLOOKUP($B23,$J$8:$K$122,2,FALSE),'MSA Areas'!$A$9:$A$38,0)+1,3)</f>
        <v>163713.86915887852</v>
      </c>
      <c r="E24" s="57">
        <f>INDEX('MSA Areas'!$A$9:$G$38,MATCH(VLOOKUP($B23,$J$8:$K$122,2,FALSE),'MSA Areas'!$A$9:$A$38,0)+1,4)</f>
        <v>187673.21495327103</v>
      </c>
      <c r="F24" s="57">
        <f>INDEX('MSA Areas'!$A$9:$G$38,MATCH(VLOOKUP($B23,$J$8:$K$122,2,FALSE),'MSA Areas'!$A$9:$A$38,0)+1,5)</f>
        <v>228215.60747663552</v>
      </c>
      <c r="G24" s="57">
        <f>INDEX('MSA Areas'!$A$9:$G$38,MATCH(VLOOKUP($B23,$J$8:$K$122,2,FALSE),'MSA Areas'!$A$9:$A$38,0)+1,6)</f>
        <v>295238.18691588787</v>
      </c>
      <c r="H24" s="57">
        <f>INDEX('MSA Areas'!$A$9:$G$38,MATCH(VLOOKUP($B23,$J$8:$K$122,2,FALSE),'MSA Areas'!$A$9:$A$38,0)+1,7)</f>
        <v>324077.97196261684</v>
      </c>
      <c r="I24" s="8"/>
      <c r="J24" s="54" t="s">
        <v>44</v>
      </c>
      <c r="K24" s="53" t="s">
        <v>124</v>
      </c>
      <c r="L24" s="8"/>
    </row>
    <row r="25" spans="2:12" ht="12" customHeight="1">
      <c r="B25" s="21"/>
      <c r="D25" s="58"/>
      <c r="E25" s="58"/>
      <c r="F25" s="58"/>
      <c r="G25" s="58"/>
      <c r="H25" s="58"/>
      <c r="J25" s="54" t="s">
        <v>45</v>
      </c>
      <c r="K25" s="53" t="s">
        <v>43</v>
      </c>
      <c r="L25" s="8"/>
    </row>
    <row r="26" spans="2:12" ht="12" customHeight="1">
      <c r="B26" s="22" t="s">
        <v>36</v>
      </c>
      <c r="C26" s="4" t="s">
        <v>26</v>
      </c>
      <c r="D26" s="56">
        <f>VLOOKUP(VLOOKUP($B26,$J$8:$K$122,2,FALSE),'MSA Areas'!$A$9:$G$38,3,FALSE)</f>
        <v>155565.42056074768</v>
      </c>
      <c r="E26" s="56">
        <f>VLOOKUP(VLOOKUP($B26,$J$8:$K$122,2,FALSE),'MSA Areas'!$A$9:$G$38,4,FALSE)</f>
        <v>179372.60747663552</v>
      </c>
      <c r="F26" s="56">
        <f>VLOOKUP(VLOOKUP($B26,$J$8:$K$122,2,FALSE),'MSA Areas'!$A$9:$G$38,5,FALSE)</f>
        <v>216329.04672897197</v>
      </c>
      <c r="G26" s="56">
        <f>VLOOKUP(VLOOKUP($B26,$J$8:$K$122,2,FALSE),'MSA Areas'!$A$9:$G$38,6,FALSE)</f>
        <v>276910.99065420561</v>
      </c>
      <c r="H26" s="56">
        <f>VLOOKUP(VLOOKUP($B26,$J$8:$K$122,2,FALSE),'MSA Areas'!$A$9:$G$38,7,FALSE)</f>
        <v>308489.63551401871</v>
      </c>
      <c r="J26" s="54" t="s">
        <v>46</v>
      </c>
      <c r="K26" s="53" t="s">
        <v>121</v>
      </c>
      <c r="L26" s="8"/>
    </row>
    <row r="27" spans="2:12" ht="12" customHeight="1">
      <c r="B27" s="21"/>
      <c r="C27" s="4" t="s">
        <v>27</v>
      </c>
      <c r="D27" s="57">
        <f>INDEX('MSA Areas'!$A$9:$G$38,MATCH(VLOOKUP($B26,$J$8:$K$122,2,FALSE),'MSA Areas'!$A$9:$A$38,0)+1,3)</f>
        <v>163713.86915887852</v>
      </c>
      <c r="E27" s="57">
        <f>INDEX('MSA Areas'!$A$9:$G$38,MATCH(VLOOKUP($B26,$J$8:$K$122,2,FALSE),'MSA Areas'!$A$9:$A$38,0)+1,4)</f>
        <v>187673.21495327103</v>
      </c>
      <c r="F27" s="57">
        <f>INDEX('MSA Areas'!$A$9:$G$38,MATCH(VLOOKUP($B26,$J$8:$K$122,2,FALSE),'MSA Areas'!$A$9:$A$38,0)+1,5)</f>
        <v>228215.60747663552</v>
      </c>
      <c r="G27" s="57">
        <f>INDEX('MSA Areas'!$A$9:$G$38,MATCH(VLOOKUP($B26,$J$8:$K$122,2,FALSE),'MSA Areas'!$A$9:$A$38,0)+1,6)</f>
        <v>295238.18691588787</v>
      </c>
      <c r="H27" s="57">
        <f>INDEX('MSA Areas'!$A$9:$G$38,MATCH(VLOOKUP($B26,$J$8:$K$122,2,FALSE),'MSA Areas'!$A$9:$A$38,0)+1,7)</f>
        <v>324077.97196261684</v>
      </c>
      <c r="I27" s="8"/>
      <c r="J27" s="54" t="s">
        <v>47</v>
      </c>
      <c r="K27" s="53" t="s">
        <v>123</v>
      </c>
      <c r="L27" s="8"/>
    </row>
    <row r="28" spans="2:12" ht="12" customHeight="1">
      <c r="B28" s="21"/>
      <c r="D28" s="58"/>
      <c r="E28" s="58"/>
      <c r="F28" s="58"/>
      <c r="G28" s="58"/>
      <c r="H28" s="58"/>
      <c r="I28" s="8"/>
      <c r="J28" s="54" t="s">
        <v>48</v>
      </c>
      <c r="K28" s="53" t="s">
        <v>124</v>
      </c>
      <c r="L28" s="8"/>
    </row>
    <row r="29" spans="2:12" ht="12" customHeight="1">
      <c r="B29" s="22" t="s">
        <v>37</v>
      </c>
      <c r="C29" s="4" t="s">
        <v>26</v>
      </c>
      <c r="D29" s="56">
        <f>VLOOKUP(VLOOKUP($B29,$J$8:$K$122,2,FALSE),'MSA Areas'!$A$9:$G$38,3,FALSE)</f>
        <v>171250</v>
      </c>
      <c r="E29" s="56">
        <f>VLOOKUP(VLOOKUP($B29,$J$8:$K$122,2,FALSE),'MSA Areas'!$A$9:$G$38,4,FALSE)</f>
        <v>197457.5</v>
      </c>
      <c r="F29" s="56">
        <f>VLOOKUP(VLOOKUP($B29,$J$8:$K$122,2,FALSE),'MSA Areas'!$A$9:$G$38,5,FALSE)</f>
        <v>238140</v>
      </c>
      <c r="G29" s="56">
        <f>VLOOKUP(VLOOKUP($B29,$J$8:$K$122,2,FALSE),'MSA Areas'!$A$9:$G$38,6,FALSE)</f>
        <v>304830</v>
      </c>
      <c r="H29" s="56">
        <f>VLOOKUP(VLOOKUP($B29,$J$8:$K$122,2,FALSE),'MSA Areas'!$A$9:$G$38,7,FALSE)</f>
        <v>339592.5</v>
      </c>
      <c r="I29" s="8"/>
      <c r="J29" s="54" t="s">
        <v>49</v>
      </c>
      <c r="K29" s="53" t="s">
        <v>123</v>
      </c>
      <c r="L29" s="8"/>
    </row>
    <row r="30" spans="2:12" ht="12" customHeight="1">
      <c r="B30" s="21"/>
      <c r="C30" s="4" t="s">
        <v>27</v>
      </c>
      <c r="D30" s="57">
        <f>INDEX('MSA Areas'!$A$9:$G$38,MATCH(VLOOKUP($B29,$J$8:$K$122,2,FALSE),'MSA Areas'!$A$9:$A$38,0)+1,3)</f>
        <v>180220</v>
      </c>
      <c r="E30" s="57">
        <f>INDEX('MSA Areas'!$A$9:$G$38,MATCH(VLOOKUP($B29,$J$8:$K$122,2,FALSE),'MSA Areas'!$A$9:$A$38,0)+1,4)</f>
        <v>206595</v>
      </c>
      <c r="F30" s="57">
        <f>INDEX('MSA Areas'!$A$9:$G$38,MATCH(VLOOKUP($B29,$J$8:$K$122,2,FALSE),'MSA Areas'!$A$9:$A$38,0)+1,5)</f>
        <v>251225</v>
      </c>
      <c r="G30" s="57">
        <f>INDEX('MSA Areas'!$A$9:$G$38,MATCH(VLOOKUP($B29,$J$8:$K$122,2,FALSE),'MSA Areas'!$A$9:$A$38,0)+1,6)</f>
        <v>325005</v>
      </c>
      <c r="H30" s="57">
        <f>INDEX('MSA Areas'!$A$9:$G$38,MATCH(VLOOKUP($B29,$J$8:$K$122,2,FALSE),'MSA Areas'!$A$9:$A$38,0)+1,7)</f>
        <v>356752.5</v>
      </c>
      <c r="I30" s="8"/>
      <c r="J30" s="54" t="s">
        <v>5</v>
      </c>
      <c r="K30" s="53" t="s">
        <v>127</v>
      </c>
      <c r="L30" s="8"/>
    </row>
    <row r="31" spans="2:12" ht="12" customHeight="1">
      <c r="B31" s="21"/>
      <c r="D31" s="58"/>
      <c r="E31" s="58"/>
      <c r="F31" s="58"/>
      <c r="G31" s="58"/>
      <c r="H31" s="58"/>
      <c r="I31" s="8"/>
      <c r="J31" s="54" t="s">
        <v>50</v>
      </c>
      <c r="K31" s="53" t="s">
        <v>121</v>
      </c>
      <c r="L31" s="8"/>
    </row>
    <row r="32" spans="2:12" ht="12" customHeight="1">
      <c r="B32" s="22" t="s">
        <v>125</v>
      </c>
      <c r="C32" s="4" t="s">
        <v>26</v>
      </c>
      <c r="D32" s="56">
        <f>VLOOKUP(VLOOKUP($B32,$J$8:$K$122,2,FALSE),'MSA Areas'!$A$9:$G$38,3,FALSE)</f>
        <v>154125</v>
      </c>
      <c r="E32" s="56">
        <f>VLOOKUP(VLOOKUP($B32,$J$8:$K$122,2,FALSE),'MSA Areas'!$A$9:$G$38,4,FALSE)</f>
        <v>177711.75</v>
      </c>
      <c r="F32" s="56">
        <f>VLOOKUP(VLOOKUP($B32,$J$8:$K$122,2,FALSE),'MSA Areas'!$A$9:$G$38,5,FALSE)</f>
        <v>214326</v>
      </c>
      <c r="G32" s="56">
        <f>VLOOKUP(VLOOKUP($B32,$J$8:$K$122,2,FALSE),'MSA Areas'!$A$9:$G$38,6,FALSE)</f>
        <v>274347</v>
      </c>
      <c r="H32" s="56">
        <f>VLOOKUP(VLOOKUP($B32,$J$8:$K$122,2,FALSE),'MSA Areas'!$A$9:$G$38,7,FALSE)</f>
        <v>305633.25</v>
      </c>
      <c r="I32" s="8"/>
      <c r="J32" s="54" t="s">
        <v>6</v>
      </c>
      <c r="K32" s="53" t="s">
        <v>124</v>
      </c>
      <c r="L32" s="8"/>
    </row>
    <row r="33" spans="2:12" ht="12" customHeight="1">
      <c r="B33" s="21"/>
      <c r="C33" s="4" t="s">
        <v>27</v>
      </c>
      <c r="D33" s="57">
        <f>INDEX('MSA Areas'!$A$9:$G$38,MATCH(VLOOKUP($B32,$J$8:$K$122,2,FALSE),'MSA Areas'!$A$9:$A$38,0)+1,3)</f>
        <v>162198</v>
      </c>
      <c r="E33" s="57">
        <f>INDEX('MSA Areas'!$A$9:$G$38,MATCH(VLOOKUP($B32,$J$8:$K$122,2,FALSE),'MSA Areas'!$A$9:$A$38,0)+1,4)</f>
        <v>185935.5</v>
      </c>
      <c r="F33" s="57">
        <f>INDEX('MSA Areas'!$A$9:$G$38,MATCH(VLOOKUP($B32,$J$8:$K$122,2,FALSE),'MSA Areas'!$A$9:$A$38,0)+1,5)</f>
        <v>226102.5</v>
      </c>
      <c r="G33" s="57">
        <f>INDEX('MSA Areas'!$A$9:$G$38,MATCH(VLOOKUP($B32,$J$8:$K$122,2,FALSE),'MSA Areas'!$A$9:$A$38,0)+1,6)</f>
        <v>292504.5</v>
      </c>
      <c r="H33" s="57">
        <f>INDEX('MSA Areas'!$A$9:$G$38,MATCH(VLOOKUP($B32,$J$8:$K$122,2,FALSE),'MSA Areas'!$A$9:$A$38,0)+1,7)</f>
        <v>321077.25</v>
      </c>
      <c r="I33" s="8"/>
      <c r="J33" s="54" t="s">
        <v>51</v>
      </c>
      <c r="K33" s="53" t="s">
        <v>126</v>
      </c>
      <c r="L33" s="8"/>
    </row>
    <row r="34" spans="2:12" ht="12" customHeight="1">
      <c r="B34" s="21"/>
      <c r="D34" s="58"/>
      <c r="E34" s="58"/>
      <c r="F34" s="58"/>
      <c r="G34" s="58"/>
      <c r="H34" s="58"/>
      <c r="I34" s="8"/>
      <c r="J34" s="54" t="s">
        <v>52</v>
      </c>
      <c r="K34" s="53" t="s">
        <v>126</v>
      </c>
      <c r="L34" s="8"/>
    </row>
    <row r="35" spans="2:12" ht="12" customHeight="1">
      <c r="B35" s="22" t="s">
        <v>38</v>
      </c>
      <c r="C35" s="4" t="s">
        <v>26</v>
      </c>
      <c r="D35" s="56">
        <f>VLOOKUP(VLOOKUP($B35,$J$8:$K$122,2,FALSE),'MSA Areas'!$A$9:$G$38,3,FALSE)</f>
        <v>176387.5</v>
      </c>
      <c r="E35" s="56">
        <f>VLOOKUP(VLOOKUP($B35,$J$8:$K$122,2,FALSE),'MSA Areas'!$A$9:$G$38,4,FALSE)</f>
        <v>203381.22500000001</v>
      </c>
      <c r="F35" s="56">
        <f>VLOOKUP(VLOOKUP($B35,$J$8:$K$122,2,FALSE),'MSA Areas'!$A$9:$G$38,5,FALSE)</f>
        <v>245284.2</v>
      </c>
      <c r="G35" s="56">
        <f>VLOOKUP(VLOOKUP($B35,$J$8:$K$122,2,FALSE),'MSA Areas'!$A$9:$G$38,6,FALSE)</f>
        <v>313974.90000000002</v>
      </c>
      <c r="H35" s="56">
        <f>VLOOKUP(VLOOKUP($B35,$J$8:$K$122,2,FALSE),'MSA Areas'!$A$9:$G$38,7,FALSE)</f>
        <v>349780.27500000002</v>
      </c>
      <c r="I35" s="8"/>
      <c r="J35" s="54" t="s">
        <v>7</v>
      </c>
      <c r="K35" s="53" t="s">
        <v>128</v>
      </c>
      <c r="L35" s="8"/>
    </row>
    <row r="36" spans="2:12" ht="12" customHeight="1">
      <c r="B36" s="21"/>
      <c r="C36" s="4" t="s">
        <v>27</v>
      </c>
      <c r="D36" s="57">
        <f>INDEX('MSA Areas'!$A$9:$G$38,MATCH(VLOOKUP($B35,$J$8:$K$122,2,FALSE),'MSA Areas'!$A$9:$A$38,0)+1,3)</f>
        <v>185626.6</v>
      </c>
      <c r="E36" s="57">
        <f>INDEX('MSA Areas'!$A$9:$G$38,MATCH(VLOOKUP($B35,$J$8:$K$122,2,FALSE),'MSA Areas'!$A$9:$A$38,0)+1,4)</f>
        <v>212792.85</v>
      </c>
      <c r="F36" s="57">
        <f>INDEX('MSA Areas'!$A$9:$G$38,MATCH(VLOOKUP($B35,$J$8:$K$122,2,FALSE),'MSA Areas'!$A$9:$A$38,0)+1,5)</f>
        <v>258761.75000000003</v>
      </c>
      <c r="G36" s="57">
        <f>INDEX('MSA Areas'!$A$9:$G$38,MATCH(VLOOKUP($B35,$J$8:$K$122,2,FALSE),'MSA Areas'!$A$9:$A$38,0)+1,6)</f>
        <v>334755.15000000002</v>
      </c>
      <c r="H36" s="57">
        <f>INDEX('MSA Areas'!$A$9:$G$38,MATCH(VLOOKUP($B35,$J$8:$K$122,2,FALSE),'MSA Areas'!$A$9:$A$38,0)+1,7)</f>
        <v>367455.07500000001</v>
      </c>
      <c r="I36" s="8"/>
      <c r="J36" s="54" t="s">
        <v>53</v>
      </c>
      <c r="K36" s="53" t="s">
        <v>123</v>
      </c>
      <c r="L36" s="8"/>
    </row>
    <row r="37" spans="2:12" ht="12" customHeight="1">
      <c r="B37" s="21"/>
      <c r="D37" s="58"/>
      <c r="E37" s="58"/>
      <c r="F37" s="58"/>
      <c r="G37" s="56"/>
      <c r="H37" s="56"/>
      <c r="I37" s="8"/>
      <c r="J37" s="54" t="s">
        <v>54</v>
      </c>
      <c r="K37" s="53" t="s">
        <v>123</v>
      </c>
      <c r="L37" s="8"/>
    </row>
    <row r="38" spans="2:12" ht="12" customHeight="1">
      <c r="B38" s="22" t="s">
        <v>39</v>
      </c>
      <c r="C38" s="4" t="s">
        <v>26</v>
      </c>
      <c r="D38" s="56">
        <f>VLOOKUP(VLOOKUP($B38,$J$8:$K$122,2,FALSE),'MSA Areas'!$A$9:$G$38,3,FALSE)</f>
        <v>179764.48598130845</v>
      </c>
      <c r="E38" s="56">
        <f>VLOOKUP(VLOOKUP($B38,$J$8:$K$122,2,FALSE),'MSA Areas'!$A$9:$G$38,4,FALSE)</f>
        <v>207275.01308411217</v>
      </c>
      <c r="F38" s="56">
        <f>VLOOKUP(VLOOKUP($B38,$J$8:$K$122,2,FALSE),'MSA Areas'!$A$9:$G$38,5,FALSE)</f>
        <v>249980.23177570096</v>
      </c>
      <c r="G38" s="56">
        <f>VLOOKUP(VLOOKUP($B38,$J$8:$K$122,2,FALSE),'MSA Areas'!$A$9:$G$38,6,FALSE)</f>
        <v>319986.03364485985</v>
      </c>
      <c r="H38" s="56">
        <f>VLOOKUP(VLOOKUP($B38,$J$8:$K$122,2,FALSE),'MSA Areas'!$A$9:$G$38,7,FALSE)</f>
        <v>356476.91214953276</v>
      </c>
      <c r="I38" s="8"/>
      <c r="J38" s="54" t="s">
        <v>55</v>
      </c>
      <c r="K38" s="53" t="s">
        <v>124</v>
      </c>
      <c r="L38" s="8"/>
    </row>
    <row r="39" spans="2:12" ht="12" customHeight="1">
      <c r="B39" s="21"/>
      <c r="C39" s="4" t="s">
        <v>27</v>
      </c>
      <c r="D39" s="57">
        <f>INDEX('MSA Areas'!$A$9:$G$38,MATCH(VLOOKUP($B38,$J$8:$K$122,2,FALSE),'MSA Areas'!$A$9:$A$38,0)+1,3)</f>
        <v>189180.4710280374</v>
      </c>
      <c r="E39" s="57">
        <f>INDEX('MSA Areas'!$A$9:$G$38,MATCH(VLOOKUP($B38,$J$8:$K$122,2,FALSE),'MSA Areas'!$A$9:$A$38,0)+1,4)</f>
        <v>216866.82616822433</v>
      </c>
      <c r="F39" s="57">
        <f>INDEX('MSA Areas'!$A$9:$G$38,MATCH(VLOOKUP($B38,$J$8:$K$122,2,FALSE),'MSA Areas'!$A$9:$A$38,0)+1,5)</f>
        <v>263715.81308411219</v>
      </c>
      <c r="G39" s="57">
        <f>INDEX('MSA Areas'!$A$9:$G$38,MATCH(VLOOKUP($B38,$J$8:$K$122,2,FALSE),'MSA Areas'!$A$9:$A$38,0)+1,6)</f>
        <v>341164.12710280379</v>
      </c>
      <c r="H39" s="57">
        <f>INDEX('MSA Areas'!$A$9:$G$38,MATCH(VLOOKUP($B38,$J$8:$K$122,2,FALSE),'MSA Areas'!$A$9:$A$38,0)+1,7)</f>
        <v>374490.1009345795</v>
      </c>
      <c r="I39" s="8"/>
      <c r="J39" s="54" t="s">
        <v>56</v>
      </c>
      <c r="K39" s="53" t="s">
        <v>124</v>
      </c>
      <c r="L39" s="8"/>
    </row>
    <row r="40" spans="2:12" ht="12" customHeight="1">
      <c r="B40" s="21"/>
      <c r="D40" s="58"/>
      <c r="E40" s="58"/>
      <c r="F40" s="58"/>
      <c r="G40" s="58"/>
      <c r="H40" s="58"/>
      <c r="I40" s="8"/>
      <c r="J40" s="54" t="s">
        <v>57</v>
      </c>
      <c r="K40" s="53" t="s">
        <v>128</v>
      </c>
      <c r="L40" s="8"/>
    </row>
    <row r="41" spans="2:12" ht="12" customHeight="1">
      <c r="B41" s="22" t="s">
        <v>4</v>
      </c>
      <c r="C41" s="4" t="s">
        <v>26</v>
      </c>
      <c r="D41" s="56">
        <f>VLOOKUP(VLOOKUP($B41,$J$8:$K$122,2,FALSE),'MSA Areas'!$A$9:$G$38,3,FALSE)</f>
        <v>154125</v>
      </c>
      <c r="E41" s="56">
        <f>VLOOKUP(VLOOKUP($B41,$J$8:$K$122,2,FALSE),'MSA Areas'!$A$9:$G$38,4,FALSE)</f>
        <v>177711.75</v>
      </c>
      <c r="F41" s="56">
        <f>VLOOKUP(VLOOKUP($B41,$J$8:$K$122,2,FALSE),'MSA Areas'!$A$9:$G$38,5,FALSE)</f>
        <v>214326</v>
      </c>
      <c r="G41" s="56">
        <f>VLOOKUP(VLOOKUP($B41,$J$8:$K$122,2,FALSE),'MSA Areas'!$A$9:$G$38,6,FALSE)</f>
        <v>274347</v>
      </c>
      <c r="H41" s="56">
        <f>VLOOKUP(VLOOKUP($B41,$J$8:$K$122,2,FALSE),'MSA Areas'!$A$9:$G$38,7,FALSE)</f>
        <v>305633.25</v>
      </c>
      <c r="I41" s="8"/>
      <c r="J41" s="54" t="s">
        <v>58</v>
      </c>
      <c r="K41" s="53" t="s">
        <v>128</v>
      </c>
      <c r="L41" s="8"/>
    </row>
    <row r="42" spans="2:12" ht="12" customHeight="1">
      <c r="B42" s="21"/>
      <c r="C42" s="4" t="s">
        <v>27</v>
      </c>
      <c r="D42" s="57">
        <f>INDEX('MSA Areas'!$A$9:$G$38,MATCH(VLOOKUP($B41,$J$8:$K$122,2,FALSE),'MSA Areas'!$A$9:$A$38,0)+1,3)</f>
        <v>162198</v>
      </c>
      <c r="E42" s="57">
        <f>INDEX('MSA Areas'!$A$9:$G$38,MATCH(VLOOKUP($B41,$J$8:$K$122,2,FALSE),'MSA Areas'!$A$9:$A$38,0)+1,4)</f>
        <v>185935.5</v>
      </c>
      <c r="F42" s="57">
        <f>INDEX('MSA Areas'!$A$9:$G$38,MATCH(VLOOKUP($B41,$J$8:$K$122,2,FALSE),'MSA Areas'!$A$9:$A$38,0)+1,5)</f>
        <v>226102.5</v>
      </c>
      <c r="G42" s="57">
        <f>INDEX('MSA Areas'!$A$9:$G$38,MATCH(VLOOKUP($B41,$J$8:$K$122,2,FALSE),'MSA Areas'!$A$9:$A$38,0)+1,6)</f>
        <v>292504.5</v>
      </c>
      <c r="H42" s="57">
        <f>INDEX('MSA Areas'!$A$9:$G$38,MATCH(VLOOKUP($B41,$J$8:$K$122,2,FALSE),'MSA Areas'!$A$9:$A$38,0)+1,7)</f>
        <v>321077.25</v>
      </c>
      <c r="I42" s="8"/>
      <c r="J42" s="54" t="s">
        <v>59</v>
      </c>
      <c r="K42" s="53" t="s">
        <v>43</v>
      </c>
      <c r="L42" s="8"/>
    </row>
    <row r="43" spans="2:12" ht="12" customHeight="1">
      <c r="B43" s="21"/>
      <c r="D43" s="58"/>
      <c r="E43" s="58"/>
      <c r="F43" s="58"/>
      <c r="G43" s="58"/>
      <c r="H43" s="56"/>
      <c r="I43" s="8"/>
      <c r="J43" s="54" t="s">
        <v>8</v>
      </c>
      <c r="K43" s="53" t="s">
        <v>104</v>
      </c>
      <c r="L43" s="8"/>
    </row>
    <row r="44" spans="2:12" ht="12" customHeight="1">
      <c r="B44" s="21" t="s">
        <v>40</v>
      </c>
      <c r="C44" s="4" t="s">
        <v>26</v>
      </c>
      <c r="D44" s="56">
        <f>VLOOKUP(VLOOKUP($B44,$J$8:$K$122,2,FALSE),'MSA Areas'!$A$9:$G$38,3,FALSE)</f>
        <v>179764.48598130845</v>
      </c>
      <c r="E44" s="56">
        <f>VLOOKUP(VLOOKUP($B44,$J$8:$K$122,2,FALSE),'MSA Areas'!$A$9:$G$38,4,FALSE)</f>
        <v>207275.01308411217</v>
      </c>
      <c r="F44" s="56">
        <f>VLOOKUP(VLOOKUP($B44,$J$8:$K$122,2,FALSE),'MSA Areas'!$A$9:$G$38,5,FALSE)</f>
        <v>249980.23177570096</v>
      </c>
      <c r="G44" s="56">
        <f>VLOOKUP(VLOOKUP($B44,$J$8:$K$122,2,FALSE),'MSA Areas'!$A$9:$G$38,6,FALSE)</f>
        <v>319986.03364485985</v>
      </c>
      <c r="H44" s="56">
        <f>VLOOKUP(VLOOKUP($B44,$J$8:$K$122,2,FALSE),'MSA Areas'!$A$9:$G$38,7,FALSE)</f>
        <v>356476.91214953276</v>
      </c>
      <c r="I44" s="8"/>
      <c r="J44" s="54" t="s">
        <v>60</v>
      </c>
      <c r="K44" s="53" t="s">
        <v>126</v>
      </c>
      <c r="L44" s="8"/>
    </row>
    <row r="45" spans="2:12" ht="12" customHeight="1">
      <c r="B45" s="21"/>
      <c r="C45" s="4" t="s">
        <v>27</v>
      </c>
      <c r="D45" s="57">
        <f>INDEX('MSA Areas'!$A$9:$G$38,MATCH(VLOOKUP($B44,$J$8:$K$122,2,FALSE),'MSA Areas'!$A$9:$A$38,0)+1,3)</f>
        <v>189180.4710280374</v>
      </c>
      <c r="E45" s="57">
        <f>INDEX('MSA Areas'!$A$9:$G$38,MATCH(VLOOKUP($B44,$J$8:$K$122,2,FALSE),'MSA Areas'!$A$9:$A$38,0)+1,4)</f>
        <v>216866.82616822433</v>
      </c>
      <c r="F45" s="57">
        <f>INDEX('MSA Areas'!$A$9:$G$38,MATCH(VLOOKUP($B44,$J$8:$K$122,2,FALSE),'MSA Areas'!$A$9:$A$38,0)+1,5)</f>
        <v>263715.81308411219</v>
      </c>
      <c r="G45" s="57">
        <f>INDEX('MSA Areas'!$A$9:$G$38,MATCH(VLOOKUP($B44,$J$8:$K$122,2,FALSE),'MSA Areas'!$A$9:$A$38,0)+1,6)</f>
        <v>341164.12710280379</v>
      </c>
      <c r="H45" s="57">
        <f>INDEX('MSA Areas'!$A$9:$G$38,MATCH(VLOOKUP($B44,$J$8:$K$122,2,FALSE),'MSA Areas'!$A$9:$A$38,0)+1,7)</f>
        <v>374490.1009345795</v>
      </c>
      <c r="I45" s="8"/>
      <c r="J45" s="54" t="s">
        <v>61</v>
      </c>
      <c r="K45" s="53" t="s">
        <v>124</v>
      </c>
      <c r="L45" s="8"/>
    </row>
    <row r="46" spans="2:12" ht="12" customHeight="1">
      <c r="B46" s="21"/>
      <c r="D46" s="58"/>
      <c r="E46" s="58"/>
      <c r="F46" s="58"/>
      <c r="G46" s="58"/>
      <c r="H46" s="58"/>
      <c r="I46" s="8"/>
      <c r="J46" s="54" t="s">
        <v>9</v>
      </c>
      <c r="K46" s="53" t="s">
        <v>123</v>
      </c>
      <c r="L46" s="8"/>
    </row>
    <row r="47" spans="2:12" ht="12" customHeight="1">
      <c r="B47" s="21" t="s">
        <v>41</v>
      </c>
      <c r="C47" s="4" t="s">
        <v>26</v>
      </c>
      <c r="D47" s="56">
        <f>VLOOKUP(VLOOKUP($B47,$J$8:$K$122,2,FALSE),'MSA Areas'!$A$9:$G$38,3,FALSE)</f>
        <v>176387.5</v>
      </c>
      <c r="E47" s="56">
        <f>VLOOKUP(VLOOKUP($B47,$J$8:$K$122,2,FALSE),'MSA Areas'!$A$9:$G$38,4,FALSE)</f>
        <v>203381.22500000001</v>
      </c>
      <c r="F47" s="56">
        <f>VLOOKUP(VLOOKUP($B47,$J$8:$K$122,2,FALSE),'MSA Areas'!$A$9:$G$38,5,FALSE)</f>
        <v>245284.2</v>
      </c>
      <c r="G47" s="56">
        <f>VLOOKUP(VLOOKUP($B47,$J$8:$K$122,2,FALSE),'MSA Areas'!$A$9:$G$38,6,FALSE)</f>
        <v>313974.90000000002</v>
      </c>
      <c r="H47" s="56">
        <f>VLOOKUP(VLOOKUP($B47,$J$8:$K$122,2,FALSE),'MSA Areas'!$A$9:$G$38,7,FALSE)</f>
        <v>349780.27500000002</v>
      </c>
      <c r="I47" s="8"/>
      <c r="J47" s="54" t="s">
        <v>62</v>
      </c>
      <c r="K47" s="53" t="s">
        <v>124</v>
      </c>
      <c r="L47" s="8"/>
    </row>
    <row r="48" spans="2:12" ht="12" customHeight="1">
      <c r="B48" s="21"/>
      <c r="C48" s="4" t="s">
        <v>27</v>
      </c>
      <c r="D48" s="57">
        <f>INDEX('MSA Areas'!$A$9:$G$38,MATCH(VLOOKUP($B47,$J$8:$K$122,2,FALSE),'MSA Areas'!$A$9:$A$38,0)+1,3)</f>
        <v>185626.6</v>
      </c>
      <c r="E48" s="57">
        <f>INDEX('MSA Areas'!$A$9:$G$38,MATCH(VLOOKUP($B47,$J$8:$K$122,2,FALSE),'MSA Areas'!$A$9:$A$38,0)+1,4)</f>
        <v>212792.85</v>
      </c>
      <c r="F48" s="57">
        <f>INDEX('MSA Areas'!$A$9:$G$38,MATCH(VLOOKUP($B47,$J$8:$K$122,2,FALSE),'MSA Areas'!$A$9:$A$38,0)+1,5)</f>
        <v>258761.75000000003</v>
      </c>
      <c r="G48" s="57">
        <f>INDEX('MSA Areas'!$A$9:$G$38,MATCH(VLOOKUP($B47,$J$8:$K$122,2,FALSE),'MSA Areas'!$A$9:$A$38,0)+1,6)</f>
        <v>334755.15000000002</v>
      </c>
      <c r="H48" s="57">
        <f>INDEX('MSA Areas'!$A$9:$G$38,MATCH(VLOOKUP($B47,$J$8:$K$122,2,FALSE),'MSA Areas'!$A$9:$A$38,0)+1,7)</f>
        <v>367455.07500000001</v>
      </c>
      <c r="I48" s="8"/>
      <c r="J48" s="54" t="s">
        <v>10</v>
      </c>
      <c r="K48" s="53" t="s">
        <v>124</v>
      </c>
      <c r="L48" s="8"/>
    </row>
    <row r="49" spans="1:12" ht="12" customHeight="1">
      <c r="B49" s="21"/>
      <c r="D49" s="58"/>
      <c r="E49" s="58"/>
      <c r="F49" s="58"/>
      <c r="G49" s="58"/>
      <c r="H49" s="58"/>
      <c r="I49" s="8"/>
      <c r="J49" s="54" t="s">
        <v>11</v>
      </c>
      <c r="K49" s="53" t="s">
        <v>141</v>
      </c>
      <c r="L49" s="8"/>
    </row>
    <row r="50" spans="1:12" ht="12" customHeight="1">
      <c r="B50" s="21" t="s">
        <v>42</v>
      </c>
      <c r="C50" s="4" t="s">
        <v>26</v>
      </c>
      <c r="D50" s="56">
        <f>VLOOKUP(VLOOKUP($B50,$J$8:$K$122,2,FALSE),'MSA Areas'!$A$9:$G$38,3,FALSE)</f>
        <v>171121.96261682242</v>
      </c>
      <c r="E50" s="56">
        <f>VLOOKUP(VLOOKUP($B50,$J$8:$K$122,2,FALSE),'MSA Areas'!$A$9:$G$38,4,FALSE)</f>
        <v>197309.86822429908</v>
      </c>
      <c r="F50" s="56">
        <f>VLOOKUP(VLOOKUP($B50,$J$8:$K$122,2,FALSE),'MSA Areas'!$A$9:$G$38,5,FALSE)</f>
        <v>237961.95140186916</v>
      </c>
      <c r="G50" s="56">
        <f>VLOOKUP(VLOOKUP($B50,$J$8:$K$122,2,FALSE),'MSA Areas'!$A$9:$G$38,6,FALSE)</f>
        <v>304602.08971962618</v>
      </c>
      <c r="H50" s="56">
        <f>VLOOKUP(VLOOKUP($B50,$J$8:$K$122,2,FALSE),'MSA Areas'!$A$9:$G$38,7,FALSE)</f>
        <v>339338.59906542057</v>
      </c>
      <c r="I50" s="8"/>
      <c r="J50" s="54" t="s">
        <v>63</v>
      </c>
      <c r="K50" s="53" t="s">
        <v>123</v>
      </c>
      <c r="L50" s="8"/>
    </row>
    <row r="51" spans="1:12" ht="12" customHeight="1">
      <c r="B51" s="21"/>
      <c r="C51" s="4" t="s">
        <v>27</v>
      </c>
      <c r="D51" s="57">
        <f>INDEX('MSA Areas'!$A$9:$G$38,MATCH(VLOOKUP($B50,$J$8:$K$122,2,FALSE),'MSA Areas'!$A$9:$A$38,0)+1,3)</f>
        <v>180085.25607476637</v>
      </c>
      <c r="E51" s="57">
        <f>INDEX('MSA Areas'!$A$9:$G$38,MATCH(VLOOKUP($B50,$J$8:$K$122,2,FALSE),'MSA Areas'!$A$9:$A$38,0)+1,4)</f>
        <v>206440.53644859814</v>
      </c>
      <c r="F51" s="57">
        <f>INDEX('MSA Areas'!$A$9:$G$38,MATCH(VLOOKUP($B50,$J$8:$K$122,2,FALSE),'MSA Areas'!$A$9:$A$38,0)+1,5)</f>
        <v>251037.16822429906</v>
      </c>
      <c r="G51" s="57">
        <f>INDEX('MSA Areas'!$A$9:$G$38,MATCH(VLOOKUP($B50,$J$8:$K$122,2,FALSE),'MSA Areas'!$A$9:$A$38,0)+1,6)</f>
        <v>324762.00560747663</v>
      </c>
      <c r="H51" s="57">
        <f>INDEX('MSA Areas'!$A$9:$G$38,MATCH(VLOOKUP($B50,$J$8:$K$122,2,FALSE),'MSA Areas'!$A$9:$A$38,0)+1,7)</f>
        <v>356485.76915887848</v>
      </c>
      <c r="I51" s="8"/>
      <c r="J51" s="54" t="s">
        <v>64</v>
      </c>
      <c r="K51" s="53" t="s">
        <v>124</v>
      </c>
      <c r="L51" s="8"/>
    </row>
    <row r="52" spans="1:12" ht="12" customHeight="1">
      <c r="B52" s="21"/>
      <c r="D52" s="58"/>
      <c r="E52" s="58"/>
      <c r="F52" s="58"/>
      <c r="G52" s="58"/>
      <c r="H52" s="58"/>
      <c r="I52" s="8"/>
      <c r="J52" s="54" t="s">
        <v>65</v>
      </c>
      <c r="K52" s="53" t="s">
        <v>126</v>
      </c>
      <c r="L52" s="8"/>
    </row>
    <row r="53" spans="1:12" ht="12" customHeight="1">
      <c r="B53" s="21" t="s">
        <v>43</v>
      </c>
      <c r="C53" s="4" t="s">
        <v>26</v>
      </c>
      <c r="D53" s="56">
        <f>VLOOKUP(VLOOKUP($B53,$J$8:$K$122,2,FALSE),'MSA Areas'!$A$9:$G$38,3,FALSE)</f>
        <v>154125</v>
      </c>
      <c r="E53" s="56">
        <f>VLOOKUP(VLOOKUP($B53,$J$8:$K$122,2,FALSE),'MSA Areas'!$A$9:$G$38,4,FALSE)</f>
        <v>177711.75</v>
      </c>
      <c r="F53" s="56">
        <f>VLOOKUP(VLOOKUP($B53,$J$8:$K$122,2,FALSE),'MSA Areas'!$A$9:$G$38,5,FALSE)</f>
        <v>214326</v>
      </c>
      <c r="G53" s="56">
        <f>VLOOKUP(VLOOKUP($B53,$J$8:$K$122,2,FALSE),'MSA Areas'!$A$9:$G$38,6,FALSE)</f>
        <v>274347</v>
      </c>
      <c r="H53" s="56">
        <f>VLOOKUP(VLOOKUP($B53,$J$8:$K$122,2,FALSE),'MSA Areas'!$A$9:$G$38,7,FALSE)</f>
        <v>305633.25</v>
      </c>
      <c r="I53" s="8"/>
      <c r="J53" s="54" t="s">
        <v>66</v>
      </c>
      <c r="K53" s="53" t="s">
        <v>128</v>
      </c>
      <c r="L53" s="8"/>
    </row>
    <row r="54" spans="1:12" ht="12" customHeight="1">
      <c r="B54" s="21"/>
      <c r="C54" s="4" t="s">
        <v>27</v>
      </c>
      <c r="D54" s="57">
        <f>INDEX('MSA Areas'!$A$9:$G$38,MATCH(VLOOKUP($B53,$J$8:$K$122,2,FALSE),'MSA Areas'!$A$9:$A$38,0)+1,3)</f>
        <v>162198</v>
      </c>
      <c r="E54" s="57">
        <f>INDEX('MSA Areas'!$A$9:$G$38,MATCH(VLOOKUP($B53,$J$8:$K$122,2,FALSE),'MSA Areas'!$A$9:$A$38,0)+1,4)</f>
        <v>185935.5</v>
      </c>
      <c r="F54" s="57">
        <f>INDEX('MSA Areas'!$A$9:$G$38,MATCH(VLOOKUP($B53,$J$8:$K$122,2,FALSE),'MSA Areas'!$A$9:$A$38,0)+1,5)</f>
        <v>226102.5</v>
      </c>
      <c r="G54" s="57">
        <f>INDEX('MSA Areas'!$A$9:$G$38,MATCH(VLOOKUP($B53,$J$8:$K$122,2,FALSE),'MSA Areas'!$A$9:$A$38,0)+1,6)</f>
        <v>292504.5</v>
      </c>
      <c r="H54" s="57">
        <f>INDEX('MSA Areas'!$A$9:$G$38,MATCH(VLOOKUP($B53,$J$8:$K$122,2,FALSE),'MSA Areas'!$A$9:$A$38,0)+1,7)</f>
        <v>321077.25</v>
      </c>
      <c r="I54" s="8"/>
      <c r="J54" s="54" t="s">
        <v>67</v>
      </c>
      <c r="K54" s="53" t="s">
        <v>128</v>
      </c>
      <c r="L54" s="8"/>
    </row>
    <row r="55" spans="1:12" ht="12" customHeight="1">
      <c r="B55" s="21"/>
      <c r="D55" s="58"/>
      <c r="E55" s="58"/>
      <c r="F55" s="58"/>
      <c r="G55" s="58"/>
      <c r="H55" s="58"/>
      <c r="I55" s="8"/>
      <c r="J55" s="54" t="s">
        <v>12</v>
      </c>
      <c r="K55" s="53" t="s">
        <v>121</v>
      </c>
      <c r="L55" s="8"/>
    </row>
    <row r="56" spans="1:12" ht="12" customHeight="1">
      <c r="B56" s="21" t="s">
        <v>44</v>
      </c>
      <c r="C56" s="4" t="s">
        <v>26</v>
      </c>
      <c r="D56" s="56">
        <f>VLOOKUP(VLOOKUP($B56,$J$8:$K$122,2,FALSE),'MSA Areas'!$A$9:$G$38,3,FALSE)</f>
        <v>179764.48598130845</v>
      </c>
      <c r="E56" s="56">
        <f>VLOOKUP(VLOOKUP($B56,$J$8:$K$122,2,FALSE),'MSA Areas'!$A$9:$G$38,4,FALSE)</f>
        <v>207275.01308411217</v>
      </c>
      <c r="F56" s="56">
        <f>VLOOKUP(VLOOKUP($B56,$J$8:$K$122,2,FALSE),'MSA Areas'!$A$9:$G$38,5,FALSE)</f>
        <v>249980.23177570096</v>
      </c>
      <c r="G56" s="56">
        <f>VLOOKUP(VLOOKUP($B56,$J$8:$K$122,2,FALSE),'MSA Areas'!$A$9:$G$38,6,FALSE)</f>
        <v>319986.03364485985</v>
      </c>
      <c r="H56" s="56">
        <f>VLOOKUP(VLOOKUP($B56,$J$8:$K$122,2,FALSE),'MSA Areas'!$A$9:$G$38,7,FALSE)</f>
        <v>356476.91214953276</v>
      </c>
      <c r="I56" s="8"/>
      <c r="J56" s="54" t="s">
        <v>68</v>
      </c>
      <c r="K56" s="53" t="s">
        <v>122</v>
      </c>
      <c r="L56" s="8"/>
    </row>
    <row r="57" spans="1:12" ht="12" customHeight="1">
      <c r="B57" s="21"/>
      <c r="C57" s="4" t="s">
        <v>27</v>
      </c>
      <c r="D57" s="57">
        <f>INDEX('MSA Areas'!$A$9:$G$38,MATCH(VLOOKUP($B56,$J$8:$K$122,2,FALSE),'MSA Areas'!$A$9:$A$38,0)+1,3)</f>
        <v>189180.4710280374</v>
      </c>
      <c r="E57" s="57">
        <f>INDEX('MSA Areas'!$A$9:$G$38,MATCH(VLOOKUP($B56,$J$8:$K$122,2,FALSE),'MSA Areas'!$A$9:$A$38,0)+1,4)</f>
        <v>216866.82616822433</v>
      </c>
      <c r="F57" s="57">
        <f>INDEX('MSA Areas'!$A$9:$G$38,MATCH(VLOOKUP($B56,$J$8:$K$122,2,FALSE),'MSA Areas'!$A$9:$A$38,0)+1,5)</f>
        <v>263715.81308411219</v>
      </c>
      <c r="G57" s="57">
        <f>INDEX('MSA Areas'!$A$9:$G$38,MATCH(VLOOKUP($B56,$J$8:$K$122,2,FALSE),'MSA Areas'!$A$9:$A$38,0)+1,6)</f>
        <v>341164.12710280379</v>
      </c>
      <c r="H57" s="57">
        <f>INDEX('MSA Areas'!$A$9:$G$38,MATCH(VLOOKUP($B56,$J$8:$K$122,2,FALSE),'MSA Areas'!$A$9:$A$38,0)+1,7)</f>
        <v>374490.1009345795</v>
      </c>
      <c r="I57" s="8"/>
      <c r="J57" s="54" t="s">
        <v>13</v>
      </c>
      <c r="K57" s="53" t="s">
        <v>104</v>
      </c>
      <c r="L57" s="8"/>
    </row>
    <row r="58" spans="1:12" ht="12" customHeight="1">
      <c r="B58" s="21"/>
      <c r="D58" s="58"/>
      <c r="E58" s="58"/>
      <c r="F58" s="58"/>
      <c r="G58" s="58"/>
      <c r="H58" s="58"/>
      <c r="I58" s="8"/>
      <c r="J58" s="54" t="s">
        <v>69</v>
      </c>
      <c r="K58" s="53" t="s">
        <v>121</v>
      </c>
      <c r="L58" s="8"/>
    </row>
    <row r="59" spans="1:12" ht="12" customHeight="1">
      <c r="A59" s="23"/>
      <c r="B59" s="21" t="s">
        <v>45</v>
      </c>
      <c r="C59" s="4" t="s">
        <v>26</v>
      </c>
      <c r="D59" s="56">
        <f>VLOOKUP(VLOOKUP($B59,$J$8:$K$122,2,FALSE),'MSA Areas'!$A$9:$G$38,3,FALSE)</f>
        <v>154125</v>
      </c>
      <c r="E59" s="56">
        <f>VLOOKUP(VLOOKUP($B59,$J$8:$K$122,2,FALSE),'MSA Areas'!$A$9:$G$38,4,FALSE)</f>
        <v>177711.75</v>
      </c>
      <c r="F59" s="56">
        <f>VLOOKUP(VLOOKUP($B59,$J$8:$K$122,2,FALSE),'MSA Areas'!$A$9:$G$38,5,FALSE)</f>
        <v>214326</v>
      </c>
      <c r="G59" s="56">
        <f>VLOOKUP(VLOOKUP($B59,$J$8:$K$122,2,FALSE),'MSA Areas'!$A$9:$G$38,6,FALSE)</f>
        <v>274347</v>
      </c>
      <c r="H59" s="56">
        <f>VLOOKUP(VLOOKUP($B59,$J$8:$K$122,2,FALSE),'MSA Areas'!$A$9:$G$38,7,FALSE)</f>
        <v>305633.25</v>
      </c>
      <c r="I59" s="8"/>
      <c r="J59" s="54" t="s">
        <v>14</v>
      </c>
      <c r="K59" s="53" t="s">
        <v>127</v>
      </c>
      <c r="L59" s="8"/>
    </row>
    <row r="60" spans="1:12" ht="12" customHeight="1">
      <c r="B60" s="21"/>
      <c r="C60" s="4" t="s">
        <v>27</v>
      </c>
      <c r="D60" s="57">
        <f>INDEX('MSA Areas'!$A$9:$G$38,MATCH(VLOOKUP($B59,$J$8:$K$122,2,FALSE),'MSA Areas'!$A$9:$A$38,0)+1,3)</f>
        <v>162198</v>
      </c>
      <c r="E60" s="57">
        <f>INDEX('MSA Areas'!$A$9:$G$38,MATCH(VLOOKUP($B59,$J$8:$K$122,2,FALSE),'MSA Areas'!$A$9:$A$38,0)+1,4)</f>
        <v>185935.5</v>
      </c>
      <c r="F60" s="57">
        <f>INDEX('MSA Areas'!$A$9:$G$38,MATCH(VLOOKUP($B59,$J$8:$K$122,2,FALSE),'MSA Areas'!$A$9:$A$38,0)+1,5)</f>
        <v>226102.5</v>
      </c>
      <c r="G60" s="57">
        <f>INDEX('MSA Areas'!$A$9:$G$38,MATCH(VLOOKUP($B59,$J$8:$K$122,2,FALSE),'MSA Areas'!$A$9:$A$38,0)+1,6)</f>
        <v>292504.5</v>
      </c>
      <c r="H60" s="57">
        <f>INDEX('MSA Areas'!$A$9:$G$38,MATCH(VLOOKUP($B59,$J$8:$K$122,2,FALSE),'MSA Areas'!$A$9:$A$38,0)+1,7)</f>
        <v>321077.25</v>
      </c>
      <c r="I60" s="8"/>
      <c r="J60" s="54" t="s">
        <v>70</v>
      </c>
      <c r="K60" s="53" t="s">
        <v>123</v>
      </c>
      <c r="L60" s="8"/>
    </row>
    <row r="61" spans="1:12" ht="12" customHeight="1">
      <c r="B61" s="21"/>
      <c r="D61" s="58"/>
      <c r="E61" s="58"/>
      <c r="F61" s="58"/>
      <c r="G61" s="58"/>
      <c r="H61" s="58"/>
      <c r="I61" s="8"/>
      <c r="J61" s="54" t="s">
        <v>71</v>
      </c>
      <c r="K61" s="53" t="s">
        <v>121</v>
      </c>
      <c r="L61" s="8"/>
    </row>
    <row r="62" spans="1:12" ht="12" customHeight="1">
      <c r="B62" s="21" t="s">
        <v>46</v>
      </c>
      <c r="C62" s="4" t="s">
        <v>26</v>
      </c>
      <c r="D62" s="56">
        <f>VLOOKUP(VLOOKUP($B62,$J$8:$K$122,2,FALSE),'MSA Areas'!$A$9:$G$38,3,FALSE)</f>
        <v>184950</v>
      </c>
      <c r="E62" s="56">
        <f>VLOOKUP(VLOOKUP($B62,$J$8:$K$122,2,FALSE),'MSA Areas'!$A$9:$G$38,4,FALSE)</f>
        <v>213254.1</v>
      </c>
      <c r="F62" s="56">
        <f>VLOOKUP(VLOOKUP($B62,$J$8:$K$122,2,FALSE),'MSA Areas'!$A$9:$G$38,5,FALSE)</f>
        <v>257191.2</v>
      </c>
      <c r="G62" s="56">
        <f>VLOOKUP(VLOOKUP($B62,$J$8:$K$122,2,FALSE),'MSA Areas'!$A$9:$G$38,6,FALSE)</f>
        <v>329216.40000000002</v>
      </c>
      <c r="H62" s="56">
        <f>VLOOKUP(VLOOKUP($B62,$J$8:$K$122,2,FALSE),'MSA Areas'!$A$9:$G$38,7,FALSE)</f>
        <v>366759.9</v>
      </c>
      <c r="I62" s="8"/>
      <c r="J62" s="54" t="s">
        <v>15</v>
      </c>
      <c r="K62" s="53" t="s">
        <v>123</v>
      </c>
      <c r="L62" s="8"/>
    </row>
    <row r="63" spans="1:12" ht="12" customHeight="1">
      <c r="B63" s="21"/>
      <c r="C63" s="4" t="s">
        <v>27</v>
      </c>
      <c r="D63" s="57">
        <f>INDEX('MSA Areas'!$A$9:$G$38,MATCH(VLOOKUP($B62,$J$8:$K$122,2,FALSE),'MSA Areas'!$A$9:$A$38,0)+1,3)</f>
        <v>194637.6</v>
      </c>
      <c r="E63" s="57">
        <f>INDEX('MSA Areas'!$A$9:$G$38,MATCH(VLOOKUP($B62,$J$8:$K$122,2,FALSE),'MSA Areas'!$A$9:$A$38,0)+1,4)</f>
        <v>223122.6</v>
      </c>
      <c r="F63" s="57">
        <f>INDEX('MSA Areas'!$A$9:$G$38,MATCH(VLOOKUP($B62,$J$8:$K$122,2,FALSE),'MSA Areas'!$A$9:$A$38,0)+1,5)</f>
        <v>271323</v>
      </c>
      <c r="G63" s="57">
        <f>INDEX('MSA Areas'!$A$9:$G$38,MATCH(VLOOKUP($B62,$J$8:$K$122,2,FALSE),'MSA Areas'!$A$9:$A$38,0)+1,6)</f>
        <v>351005.4</v>
      </c>
      <c r="H63" s="57">
        <f>INDEX('MSA Areas'!$A$9:$G$38,MATCH(VLOOKUP($B62,$J$8:$K$122,2,FALSE),'MSA Areas'!$A$9:$A$38,0)+1,7)</f>
        <v>385292.7</v>
      </c>
      <c r="I63" s="8"/>
      <c r="J63" s="54" t="s">
        <v>72</v>
      </c>
      <c r="K63" s="53" t="s">
        <v>127</v>
      </c>
      <c r="L63" s="8"/>
    </row>
    <row r="64" spans="1:12" ht="12" customHeight="1">
      <c r="B64" s="21"/>
      <c r="D64" s="58"/>
      <c r="E64" s="58"/>
      <c r="F64" s="58"/>
      <c r="G64" s="58"/>
      <c r="H64" s="58"/>
      <c r="I64" s="8"/>
      <c r="J64" s="54" t="s">
        <v>73</v>
      </c>
      <c r="K64" s="53" t="s">
        <v>126</v>
      </c>
      <c r="L64" s="8"/>
    </row>
    <row r="65" spans="1:12" ht="12" customHeight="1">
      <c r="B65" s="21" t="s">
        <v>47</v>
      </c>
      <c r="C65" s="4" t="s">
        <v>26</v>
      </c>
      <c r="D65" s="56">
        <f>VLOOKUP(VLOOKUP($B65,$J$8:$K$122,2,FALSE),'MSA Areas'!$A$9:$G$38,3,FALSE)</f>
        <v>171121.96261682242</v>
      </c>
      <c r="E65" s="56">
        <f>VLOOKUP(VLOOKUP($B65,$J$8:$K$122,2,FALSE),'MSA Areas'!$A$9:$G$38,4,FALSE)</f>
        <v>197309.86822429908</v>
      </c>
      <c r="F65" s="56">
        <f>VLOOKUP(VLOOKUP($B65,$J$8:$K$122,2,FALSE),'MSA Areas'!$A$9:$G$38,5,FALSE)</f>
        <v>237961.95140186916</v>
      </c>
      <c r="G65" s="56">
        <f>VLOOKUP(VLOOKUP($B65,$J$8:$K$122,2,FALSE),'MSA Areas'!$A$9:$G$38,6,FALSE)</f>
        <v>304602.08971962618</v>
      </c>
      <c r="H65" s="56">
        <f>VLOOKUP(VLOOKUP($B65,$J$8:$K$122,2,FALSE),'MSA Areas'!$A$9:$G$38,7,FALSE)</f>
        <v>339338.59906542057</v>
      </c>
      <c r="I65" s="8"/>
      <c r="J65" s="54" t="s">
        <v>74</v>
      </c>
      <c r="K65" s="53" t="s">
        <v>124</v>
      </c>
      <c r="L65" s="8"/>
    </row>
    <row r="66" spans="1:12" ht="12" customHeight="1">
      <c r="B66" s="21"/>
      <c r="C66" s="4" t="s">
        <v>27</v>
      </c>
      <c r="D66" s="57">
        <f>INDEX('MSA Areas'!$A$9:$G$38,MATCH(VLOOKUP($B65,$J$8:$K$122,2,FALSE),'MSA Areas'!$A$9:$A$38,0)+1,3)</f>
        <v>180085.25607476637</v>
      </c>
      <c r="E66" s="57">
        <f>INDEX('MSA Areas'!$A$9:$G$38,MATCH(VLOOKUP($B65,$J$8:$K$122,2,FALSE),'MSA Areas'!$A$9:$A$38,0)+1,4)</f>
        <v>206440.53644859814</v>
      </c>
      <c r="F66" s="57">
        <f>INDEX('MSA Areas'!$A$9:$G$38,MATCH(VLOOKUP($B65,$J$8:$K$122,2,FALSE),'MSA Areas'!$A$9:$A$38,0)+1,5)</f>
        <v>251037.16822429906</v>
      </c>
      <c r="G66" s="57">
        <f>INDEX('MSA Areas'!$A$9:$G$38,MATCH(VLOOKUP($B65,$J$8:$K$122,2,FALSE),'MSA Areas'!$A$9:$A$38,0)+1,6)</f>
        <v>324762.00560747663</v>
      </c>
      <c r="H66" s="57">
        <f>INDEX('MSA Areas'!$A$9:$G$38,MATCH(VLOOKUP($B65,$J$8:$K$122,2,FALSE),'MSA Areas'!$A$9:$A$38,0)+1,7)</f>
        <v>356485.76915887848</v>
      </c>
      <c r="I66" s="8"/>
      <c r="J66" s="54" t="s">
        <v>75</v>
      </c>
      <c r="K66" s="53" t="s">
        <v>124</v>
      </c>
      <c r="L66" s="8"/>
    </row>
    <row r="67" spans="1:12" ht="12" customHeight="1">
      <c r="B67" s="21"/>
      <c r="D67" s="58"/>
      <c r="E67" s="58"/>
      <c r="F67" s="58"/>
      <c r="G67" s="58"/>
      <c r="H67" s="58"/>
      <c r="I67" s="8"/>
      <c r="J67" s="54" t="s">
        <v>77</v>
      </c>
      <c r="K67" s="53" t="s">
        <v>126</v>
      </c>
      <c r="L67" s="8"/>
    </row>
    <row r="68" spans="1:12" ht="12" customHeight="1">
      <c r="B68" s="21" t="s">
        <v>48</v>
      </c>
      <c r="C68" s="4" t="s">
        <v>26</v>
      </c>
      <c r="D68" s="56">
        <f>VLOOKUP(VLOOKUP($B68,$J$8:$K$122,2,FALSE),'MSA Areas'!$A$9:$G$38,3,FALSE)</f>
        <v>179764.48598130845</v>
      </c>
      <c r="E68" s="56">
        <f>VLOOKUP(VLOOKUP($B68,$J$8:$K$122,2,FALSE),'MSA Areas'!$A$9:$G$38,4,FALSE)</f>
        <v>207275.01308411217</v>
      </c>
      <c r="F68" s="56">
        <f>VLOOKUP(VLOOKUP($B68,$J$8:$K$122,2,FALSE),'MSA Areas'!$A$9:$G$38,5,FALSE)</f>
        <v>249980.23177570096</v>
      </c>
      <c r="G68" s="56">
        <f>VLOOKUP(VLOOKUP($B68,$J$8:$K$122,2,FALSE),'MSA Areas'!$A$9:$G$38,6,FALSE)</f>
        <v>319986.03364485985</v>
      </c>
      <c r="H68" s="56">
        <f>VLOOKUP(VLOOKUP($B68,$J$8:$K$122,2,FALSE),'MSA Areas'!$A$9:$G$38,7,FALSE)</f>
        <v>356476.91214953276</v>
      </c>
      <c r="I68" s="8"/>
      <c r="J68" s="54" t="s">
        <v>16</v>
      </c>
      <c r="K68" s="53" t="s">
        <v>43</v>
      </c>
      <c r="L68" s="8"/>
    </row>
    <row r="69" spans="1:12" ht="12" customHeight="1">
      <c r="B69" s="21"/>
      <c r="C69" s="4" t="s">
        <v>27</v>
      </c>
      <c r="D69" s="57">
        <f>INDEX('MSA Areas'!$A$9:$G$38,MATCH(VLOOKUP($B68,$J$8:$K$122,2,FALSE),'MSA Areas'!$A$9:$A$38,0)+1,3)</f>
        <v>189180.4710280374</v>
      </c>
      <c r="E69" s="57">
        <f>INDEX('MSA Areas'!$A$9:$G$38,MATCH(VLOOKUP($B68,$J$8:$K$122,2,FALSE),'MSA Areas'!$A$9:$A$38,0)+1,4)</f>
        <v>216866.82616822433</v>
      </c>
      <c r="F69" s="57">
        <f>INDEX('MSA Areas'!$A$9:$G$38,MATCH(VLOOKUP($B68,$J$8:$K$122,2,FALSE),'MSA Areas'!$A$9:$A$38,0)+1,5)</f>
        <v>263715.81308411219</v>
      </c>
      <c r="G69" s="57">
        <f>INDEX('MSA Areas'!$A$9:$G$38,MATCH(VLOOKUP($B68,$J$8:$K$122,2,FALSE),'MSA Areas'!$A$9:$A$38,0)+1,6)</f>
        <v>341164.12710280379</v>
      </c>
      <c r="H69" s="57">
        <f>INDEX('MSA Areas'!$A$9:$G$38,MATCH(VLOOKUP($B68,$J$8:$K$122,2,FALSE),'MSA Areas'!$A$9:$A$38,0)+1,7)</f>
        <v>374490.1009345795</v>
      </c>
      <c r="I69" s="8"/>
      <c r="J69" s="54" t="s">
        <v>78</v>
      </c>
      <c r="K69" s="53" t="s">
        <v>128</v>
      </c>
      <c r="L69" s="8"/>
    </row>
    <row r="70" spans="1:12" ht="12" customHeight="1">
      <c r="B70" s="21"/>
      <c r="D70" s="58"/>
      <c r="E70" s="58"/>
      <c r="F70" s="58"/>
      <c r="G70" s="58"/>
      <c r="H70" s="58"/>
      <c r="I70" s="8"/>
      <c r="J70" s="54" t="s">
        <v>17</v>
      </c>
      <c r="K70" s="53" t="s">
        <v>126</v>
      </c>
      <c r="L70" s="8"/>
    </row>
    <row r="71" spans="1:12" ht="12" customHeight="1">
      <c r="B71" s="21" t="s">
        <v>49</v>
      </c>
      <c r="C71" s="4" t="s">
        <v>26</v>
      </c>
      <c r="D71" s="56">
        <f>VLOOKUP(VLOOKUP($B71,$J$8:$K$122,2,FALSE),'MSA Areas'!$A$9:$G$38,3,FALSE)</f>
        <v>171121.96261682242</v>
      </c>
      <c r="E71" s="56">
        <f>VLOOKUP(VLOOKUP($B71,$J$8:$K$122,2,FALSE),'MSA Areas'!$A$9:$G$38,4,FALSE)</f>
        <v>197309.86822429908</v>
      </c>
      <c r="F71" s="56">
        <f>VLOOKUP(VLOOKUP($B71,$J$8:$K$122,2,FALSE),'MSA Areas'!$A$9:$G$38,5,FALSE)</f>
        <v>237961.95140186916</v>
      </c>
      <c r="G71" s="56">
        <f>VLOOKUP(VLOOKUP($B71,$J$8:$K$122,2,FALSE),'MSA Areas'!$A$9:$G$38,6,FALSE)</f>
        <v>304602.08971962618</v>
      </c>
      <c r="H71" s="56">
        <f>VLOOKUP(VLOOKUP($B71,$J$8:$K$122,2,FALSE),'MSA Areas'!$A$9:$G$38,7,FALSE)</f>
        <v>339338.59906542057</v>
      </c>
      <c r="I71" s="8"/>
      <c r="J71" s="54" t="s">
        <v>76</v>
      </c>
      <c r="K71" s="53" t="s">
        <v>122</v>
      </c>
      <c r="L71" s="8"/>
    </row>
    <row r="72" spans="1:12" ht="12" customHeight="1">
      <c r="B72" s="21"/>
      <c r="C72" s="4" t="s">
        <v>27</v>
      </c>
      <c r="D72" s="57">
        <f>INDEX('MSA Areas'!$A$9:$G$38,MATCH(VLOOKUP($B71,$J$8:$K$122,2,FALSE),'MSA Areas'!$A$9:$A$38,0)+1,3)</f>
        <v>180085.25607476637</v>
      </c>
      <c r="E72" s="57">
        <f>INDEX('MSA Areas'!$A$9:$G$38,MATCH(VLOOKUP($B71,$J$8:$K$122,2,FALSE),'MSA Areas'!$A$9:$A$38,0)+1,4)</f>
        <v>206440.53644859814</v>
      </c>
      <c r="F72" s="57">
        <f>INDEX('MSA Areas'!$A$9:$G$38,MATCH(VLOOKUP($B71,$J$8:$K$122,2,FALSE),'MSA Areas'!$A$9:$A$38,0)+1,5)</f>
        <v>251037.16822429906</v>
      </c>
      <c r="G72" s="57">
        <f>INDEX('MSA Areas'!$A$9:$G$38,MATCH(VLOOKUP($B71,$J$8:$K$122,2,FALSE),'MSA Areas'!$A$9:$A$38,0)+1,6)</f>
        <v>324762.00560747663</v>
      </c>
      <c r="H72" s="57">
        <f>INDEX('MSA Areas'!$A$9:$G$38,MATCH(VLOOKUP($B71,$J$8:$K$122,2,FALSE),'MSA Areas'!$A$9:$A$38,0)+1,7)</f>
        <v>356485.76915887848</v>
      </c>
      <c r="I72" s="8"/>
      <c r="J72" s="54" t="s">
        <v>18</v>
      </c>
      <c r="K72" s="53" t="s">
        <v>124</v>
      </c>
      <c r="L72" s="8"/>
    </row>
    <row r="73" spans="1:12" ht="12" customHeight="1">
      <c r="B73" s="21"/>
      <c r="D73" s="58"/>
      <c r="E73" s="58"/>
      <c r="F73" s="58"/>
      <c r="G73" s="58"/>
      <c r="H73" s="58"/>
      <c r="I73" s="8"/>
      <c r="J73" s="54" t="s">
        <v>79</v>
      </c>
      <c r="K73" s="53" t="s">
        <v>141</v>
      </c>
      <c r="L73" s="8"/>
    </row>
    <row r="74" spans="1:12" ht="12" customHeight="1">
      <c r="B74" s="21" t="s">
        <v>5</v>
      </c>
      <c r="C74" s="4" t="s">
        <v>26</v>
      </c>
      <c r="D74" s="56">
        <f>VLOOKUP(VLOOKUP($B74,$J$8:$K$122,2,FALSE),'MSA Areas'!$A$9:$G$38,3,FALSE)</f>
        <v>176387.5</v>
      </c>
      <c r="E74" s="56">
        <f>VLOOKUP(VLOOKUP($B74,$J$8:$K$122,2,FALSE),'MSA Areas'!$A$9:$G$38,4,FALSE)</f>
        <v>203381.22500000001</v>
      </c>
      <c r="F74" s="56">
        <f>VLOOKUP(VLOOKUP($B74,$J$8:$K$122,2,FALSE),'MSA Areas'!$A$9:$G$38,5,FALSE)</f>
        <v>245284.2</v>
      </c>
      <c r="G74" s="56">
        <f>VLOOKUP(VLOOKUP($B74,$J$8:$K$122,2,FALSE),'MSA Areas'!$A$9:$G$38,6,FALSE)</f>
        <v>313974.90000000002</v>
      </c>
      <c r="H74" s="56">
        <f>VLOOKUP(VLOOKUP($B74,$J$8:$K$122,2,FALSE),'MSA Areas'!$A$9:$G$38,7,FALSE)</f>
        <v>349780.27500000002</v>
      </c>
      <c r="I74" s="8"/>
      <c r="J74" s="54" t="s">
        <v>80</v>
      </c>
      <c r="K74" s="53" t="s">
        <v>43</v>
      </c>
      <c r="L74" s="8"/>
    </row>
    <row r="75" spans="1:12" ht="12" customHeight="1">
      <c r="B75" s="21"/>
      <c r="C75" s="4" t="s">
        <v>27</v>
      </c>
      <c r="D75" s="57">
        <f>INDEX('MSA Areas'!$A$9:$G$38,MATCH(VLOOKUP($B74,$J$8:$K$122,2,FALSE),'MSA Areas'!$A$9:$A$38,0)+1,3)</f>
        <v>185626.6</v>
      </c>
      <c r="E75" s="57">
        <f>INDEX('MSA Areas'!$A$9:$G$38,MATCH(VLOOKUP($B74,$J$8:$K$122,2,FALSE),'MSA Areas'!$A$9:$A$38,0)+1,4)</f>
        <v>212792.85</v>
      </c>
      <c r="F75" s="57">
        <f>INDEX('MSA Areas'!$A$9:$G$38,MATCH(VLOOKUP($B74,$J$8:$K$122,2,FALSE),'MSA Areas'!$A$9:$A$38,0)+1,5)</f>
        <v>258761.75000000003</v>
      </c>
      <c r="G75" s="57">
        <f>INDEX('MSA Areas'!$A$9:$G$38,MATCH(VLOOKUP($B74,$J$8:$K$122,2,FALSE),'MSA Areas'!$A$9:$A$38,0)+1,6)</f>
        <v>334755.15000000002</v>
      </c>
      <c r="H75" s="57">
        <f>INDEX('MSA Areas'!$A$9:$G$38,MATCH(VLOOKUP($B74,$J$8:$K$122,2,FALSE),'MSA Areas'!$A$9:$A$38,0)+1,7)</f>
        <v>367455.07500000001</v>
      </c>
      <c r="I75" s="8"/>
      <c r="J75" s="54" t="s">
        <v>81</v>
      </c>
      <c r="K75" s="53" t="s">
        <v>126</v>
      </c>
      <c r="L75" s="8"/>
    </row>
    <row r="76" spans="1:12" ht="12" customHeight="1">
      <c r="B76" s="21"/>
      <c r="D76" s="58"/>
      <c r="E76" s="58"/>
      <c r="F76" s="58"/>
      <c r="G76" s="58"/>
      <c r="H76" s="58"/>
      <c r="I76" s="8"/>
      <c r="J76" s="54" t="s">
        <v>19</v>
      </c>
      <c r="K76" s="53" t="s">
        <v>126</v>
      </c>
      <c r="L76" s="8"/>
    </row>
    <row r="77" spans="1:12" ht="12" customHeight="1">
      <c r="B77" s="21" t="s">
        <v>50</v>
      </c>
      <c r="C77" s="4" t="s">
        <v>26</v>
      </c>
      <c r="D77" s="56">
        <f>VLOOKUP(VLOOKUP($B77,$J$8:$K$122,2,FALSE),'MSA Areas'!$A$9:$G$38,3,FALSE)</f>
        <v>184950</v>
      </c>
      <c r="E77" s="56">
        <f>VLOOKUP(VLOOKUP($B77,$J$8:$K$122,2,FALSE),'MSA Areas'!$A$9:$G$38,4,FALSE)</f>
        <v>213254.1</v>
      </c>
      <c r="F77" s="56">
        <f>VLOOKUP(VLOOKUP($B77,$J$8:$K$122,2,FALSE),'MSA Areas'!$A$9:$G$38,5,FALSE)</f>
        <v>257191.2</v>
      </c>
      <c r="G77" s="56">
        <f>VLOOKUP(VLOOKUP($B77,$J$8:$K$122,2,FALSE),'MSA Areas'!$A$9:$G$38,6,FALSE)</f>
        <v>329216.40000000002</v>
      </c>
      <c r="H77" s="56">
        <f>VLOOKUP(VLOOKUP($B77,$J$8:$K$122,2,FALSE),'MSA Areas'!$A$9:$G$38,7,FALSE)</f>
        <v>366759.9</v>
      </c>
      <c r="I77" s="8"/>
      <c r="J77" s="54" t="s">
        <v>20</v>
      </c>
      <c r="K77" s="53" t="s">
        <v>126</v>
      </c>
      <c r="L77" s="8"/>
    </row>
    <row r="78" spans="1:12" ht="12" customHeight="1">
      <c r="B78" s="21"/>
      <c r="C78" s="4" t="s">
        <v>27</v>
      </c>
      <c r="D78" s="57">
        <f>INDEX('MSA Areas'!$A$9:$G$38,MATCH(VLOOKUP($B77,$J$8:$K$122,2,FALSE),'MSA Areas'!$A$9:$A$38,0)+1,3)</f>
        <v>194637.6</v>
      </c>
      <c r="E78" s="57">
        <f>INDEX('MSA Areas'!$A$9:$G$38,MATCH(VLOOKUP($B77,$J$8:$K$122,2,FALSE),'MSA Areas'!$A$9:$A$38,0)+1,4)</f>
        <v>223122.6</v>
      </c>
      <c r="F78" s="57">
        <f>INDEX('MSA Areas'!$A$9:$G$38,MATCH(VLOOKUP($B77,$J$8:$K$122,2,FALSE),'MSA Areas'!$A$9:$A$38,0)+1,5)</f>
        <v>271323</v>
      </c>
      <c r="G78" s="57">
        <f>INDEX('MSA Areas'!$A$9:$G$38,MATCH(VLOOKUP($B77,$J$8:$K$122,2,FALSE),'MSA Areas'!$A$9:$A$38,0)+1,6)</f>
        <v>351005.4</v>
      </c>
      <c r="H78" s="57">
        <f>INDEX('MSA Areas'!$A$9:$G$38,MATCH(VLOOKUP($B77,$J$8:$K$122,2,FALSE),'MSA Areas'!$A$9:$A$38,0)+1,7)</f>
        <v>385292.7</v>
      </c>
      <c r="I78" s="8"/>
      <c r="J78" s="54" t="s">
        <v>21</v>
      </c>
      <c r="K78" s="53" t="s">
        <v>141</v>
      </c>
      <c r="L78" s="8"/>
    </row>
    <row r="79" spans="1:12" ht="12" customHeight="1">
      <c r="B79" s="21"/>
      <c r="D79" s="58"/>
      <c r="E79" s="56"/>
      <c r="F79" s="58"/>
      <c r="G79" s="58"/>
      <c r="H79" s="58"/>
      <c r="I79" s="8"/>
      <c r="J79" s="54" t="s">
        <v>82</v>
      </c>
      <c r="K79" s="53" t="s">
        <v>43</v>
      </c>
      <c r="L79" s="8"/>
    </row>
    <row r="80" spans="1:12" ht="12" customHeight="1">
      <c r="A80" s="23"/>
      <c r="B80" s="21" t="s">
        <v>6</v>
      </c>
      <c r="C80" s="4" t="s">
        <v>26</v>
      </c>
      <c r="D80" s="56">
        <f>VLOOKUP(VLOOKUP($B80,$J$8:$K$122,2,FALSE),'MSA Areas'!$A$9:$G$38,3,FALSE)</f>
        <v>179764.48598130845</v>
      </c>
      <c r="E80" s="56">
        <f>VLOOKUP(VLOOKUP($B80,$J$8:$K$122,2,FALSE),'MSA Areas'!$A$9:$G$38,4,FALSE)</f>
        <v>207275.01308411217</v>
      </c>
      <c r="F80" s="56">
        <f>VLOOKUP(VLOOKUP($B80,$J$8:$K$122,2,FALSE),'MSA Areas'!$A$9:$G$38,5,FALSE)</f>
        <v>249980.23177570096</v>
      </c>
      <c r="G80" s="56">
        <f>VLOOKUP(VLOOKUP($B80,$J$8:$K$122,2,FALSE),'MSA Areas'!$A$9:$G$38,6,FALSE)</f>
        <v>319986.03364485985</v>
      </c>
      <c r="H80" s="56">
        <f>VLOOKUP(VLOOKUP($B80,$J$8:$K$122,2,FALSE),'MSA Areas'!$A$9:$G$38,7,FALSE)</f>
        <v>356476.91214953276</v>
      </c>
      <c r="I80" s="8"/>
      <c r="J80" s="54" t="s">
        <v>83</v>
      </c>
      <c r="K80" s="53" t="s">
        <v>122</v>
      </c>
      <c r="L80" s="8"/>
    </row>
    <row r="81" spans="2:12" ht="12" customHeight="1">
      <c r="B81" s="21"/>
      <c r="C81" s="4" t="s">
        <v>27</v>
      </c>
      <c r="D81" s="57">
        <f>INDEX('MSA Areas'!$A$9:$G$38,MATCH(VLOOKUP($B80,$J$8:$K$122,2,FALSE),'MSA Areas'!$A$9:$A$38,0)+1,3)</f>
        <v>189180.4710280374</v>
      </c>
      <c r="E81" s="57">
        <f>INDEX('MSA Areas'!$A$9:$G$38,MATCH(VLOOKUP($B80,$J$8:$K$122,2,FALSE),'MSA Areas'!$A$9:$A$38,0)+1,4)</f>
        <v>216866.82616822433</v>
      </c>
      <c r="F81" s="57">
        <f>INDEX('MSA Areas'!$A$9:$G$38,MATCH(VLOOKUP($B80,$J$8:$K$122,2,FALSE),'MSA Areas'!$A$9:$A$38,0)+1,5)</f>
        <v>263715.81308411219</v>
      </c>
      <c r="G81" s="57">
        <f>INDEX('MSA Areas'!$A$9:$G$38,MATCH(VLOOKUP($B80,$J$8:$K$122,2,FALSE),'MSA Areas'!$A$9:$A$38,0)+1,6)</f>
        <v>341164.12710280379</v>
      </c>
      <c r="H81" s="57">
        <f>INDEX('MSA Areas'!$A$9:$G$38,MATCH(VLOOKUP($B80,$J$8:$K$122,2,FALSE),'MSA Areas'!$A$9:$A$38,0)+1,7)</f>
        <v>374490.1009345795</v>
      </c>
      <c r="I81" s="8"/>
      <c r="J81" s="54" t="s">
        <v>84</v>
      </c>
      <c r="K81" s="53" t="s">
        <v>124</v>
      </c>
      <c r="L81" s="8"/>
    </row>
    <row r="82" spans="2:12" ht="12" customHeight="1">
      <c r="B82" s="21"/>
      <c r="D82" s="56"/>
      <c r="E82" s="56"/>
      <c r="F82" s="56"/>
      <c r="G82" s="56"/>
      <c r="H82" s="58"/>
      <c r="I82" s="8"/>
      <c r="J82" s="54" t="s">
        <v>85</v>
      </c>
      <c r="K82" s="53" t="s">
        <v>43</v>
      </c>
      <c r="L82" s="8"/>
    </row>
    <row r="83" spans="2:12" ht="12" customHeight="1">
      <c r="B83" s="21" t="s">
        <v>51</v>
      </c>
      <c r="C83" s="4" t="s">
        <v>26</v>
      </c>
      <c r="D83" s="56">
        <f>VLOOKUP(VLOOKUP($B83,$J$8:$K$122,2,FALSE),'MSA Areas'!$A$9:$G$38,3,FALSE)</f>
        <v>176387.5</v>
      </c>
      <c r="E83" s="56">
        <f>VLOOKUP(VLOOKUP($B83,$J$8:$K$122,2,FALSE),'MSA Areas'!$A$9:$G$38,4,FALSE)</f>
        <v>203381.22500000001</v>
      </c>
      <c r="F83" s="56">
        <f>VLOOKUP(VLOOKUP($B83,$J$8:$K$122,2,FALSE),'MSA Areas'!$A$9:$G$38,5,FALSE)</f>
        <v>245284.2</v>
      </c>
      <c r="G83" s="56">
        <f>VLOOKUP(VLOOKUP($B83,$J$8:$K$122,2,FALSE),'MSA Areas'!$A$9:$G$38,6,FALSE)</f>
        <v>313974.90000000002</v>
      </c>
      <c r="H83" s="56">
        <f>VLOOKUP(VLOOKUP($B83,$J$8:$K$122,2,FALSE),'MSA Areas'!$A$9:$G$38,7,FALSE)</f>
        <v>349780.27500000002</v>
      </c>
      <c r="I83" s="8"/>
      <c r="J83" s="54" t="s">
        <v>86</v>
      </c>
      <c r="K83" s="53" t="s">
        <v>126</v>
      </c>
      <c r="L83" s="8"/>
    </row>
    <row r="84" spans="2:12" ht="12" customHeight="1">
      <c r="B84" s="21"/>
      <c r="C84" s="4" t="s">
        <v>27</v>
      </c>
      <c r="D84" s="57">
        <f>INDEX('MSA Areas'!$A$9:$G$38,MATCH(VLOOKUP($B83,$J$8:$K$122,2,FALSE),'MSA Areas'!$A$9:$A$38,0)+1,3)</f>
        <v>185626.6</v>
      </c>
      <c r="E84" s="57">
        <f>INDEX('MSA Areas'!$A$9:$G$38,MATCH(VLOOKUP($B83,$J$8:$K$122,2,FALSE),'MSA Areas'!$A$9:$A$38,0)+1,4)</f>
        <v>212792.85</v>
      </c>
      <c r="F84" s="57">
        <f>INDEX('MSA Areas'!$A$9:$G$38,MATCH(VLOOKUP($B83,$J$8:$K$122,2,FALSE),'MSA Areas'!$A$9:$A$38,0)+1,5)</f>
        <v>258761.75000000003</v>
      </c>
      <c r="G84" s="57">
        <f>INDEX('MSA Areas'!$A$9:$G$38,MATCH(VLOOKUP($B83,$J$8:$K$122,2,FALSE),'MSA Areas'!$A$9:$A$38,0)+1,6)</f>
        <v>334755.15000000002</v>
      </c>
      <c r="H84" s="57">
        <f>INDEX('MSA Areas'!$A$9:$G$38,MATCH(VLOOKUP($B83,$J$8:$K$122,2,FALSE),'MSA Areas'!$A$9:$A$38,0)+1,7)</f>
        <v>367455.07500000001</v>
      </c>
      <c r="I84" s="8"/>
      <c r="J84" s="54" t="s">
        <v>87</v>
      </c>
      <c r="K84" s="53" t="s">
        <v>128</v>
      </c>
      <c r="L84" s="8"/>
    </row>
    <row r="85" spans="2:12" ht="12" customHeight="1">
      <c r="B85" s="21"/>
      <c r="D85" s="58"/>
      <c r="E85" s="58"/>
      <c r="F85" s="58"/>
      <c r="G85" s="58"/>
      <c r="H85" s="58"/>
      <c r="I85" s="8"/>
      <c r="J85" s="54" t="s">
        <v>88</v>
      </c>
      <c r="K85" s="53" t="s">
        <v>43</v>
      </c>
      <c r="L85" s="8"/>
    </row>
    <row r="86" spans="2:12" ht="12" customHeight="1">
      <c r="B86" s="21" t="s">
        <v>52</v>
      </c>
      <c r="C86" s="4" t="s">
        <v>26</v>
      </c>
      <c r="D86" s="56">
        <f>VLOOKUP(VLOOKUP($B86,$J$8:$K$122,2,FALSE),'MSA Areas'!$A$9:$G$38,3,FALSE)</f>
        <v>176387.5</v>
      </c>
      <c r="E86" s="56">
        <f>VLOOKUP(VLOOKUP($B86,$J$8:$K$122,2,FALSE),'MSA Areas'!$A$9:$G$38,4,FALSE)</f>
        <v>203381.22500000001</v>
      </c>
      <c r="F86" s="56">
        <f>VLOOKUP(VLOOKUP($B86,$J$8:$K$122,2,FALSE),'MSA Areas'!$A$9:$G$38,5,FALSE)</f>
        <v>245284.2</v>
      </c>
      <c r="G86" s="56">
        <f>VLOOKUP(VLOOKUP($B86,$J$8:$K$122,2,FALSE),'MSA Areas'!$A$9:$G$38,6,FALSE)</f>
        <v>313974.90000000002</v>
      </c>
      <c r="H86" s="56">
        <f>VLOOKUP(VLOOKUP($B86,$J$8:$K$122,2,FALSE),'MSA Areas'!$A$9:$G$38,7,FALSE)</f>
        <v>349780.27500000002</v>
      </c>
      <c r="I86" s="8"/>
      <c r="J86" s="54" t="s">
        <v>89</v>
      </c>
      <c r="K86" s="53" t="s">
        <v>43</v>
      </c>
      <c r="L86" s="8"/>
    </row>
    <row r="87" spans="2:12" ht="12" customHeight="1">
      <c r="B87" s="21"/>
      <c r="C87" s="4" t="s">
        <v>27</v>
      </c>
      <c r="D87" s="57">
        <f>INDEX('MSA Areas'!$A$9:$G$38,MATCH(VLOOKUP($B86,$J$8:$K$122,2,FALSE),'MSA Areas'!$A$9:$A$38,0)+1,3)</f>
        <v>185626.6</v>
      </c>
      <c r="E87" s="57">
        <f>INDEX('MSA Areas'!$A$9:$G$38,MATCH(VLOOKUP($B86,$J$8:$K$122,2,FALSE),'MSA Areas'!$A$9:$A$38,0)+1,4)</f>
        <v>212792.85</v>
      </c>
      <c r="F87" s="57">
        <f>INDEX('MSA Areas'!$A$9:$G$38,MATCH(VLOOKUP($B86,$J$8:$K$122,2,FALSE),'MSA Areas'!$A$9:$A$38,0)+1,5)</f>
        <v>258761.75000000003</v>
      </c>
      <c r="G87" s="57">
        <f>INDEX('MSA Areas'!$A$9:$G$38,MATCH(VLOOKUP($B86,$J$8:$K$122,2,FALSE),'MSA Areas'!$A$9:$A$38,0)+1,6)</f>
        <v>334755.15000000002</v>
      </c>
      <c r="H87" s="57">
        <f>INDEX('MSA Areas'!$A$9:$G$38,MATCH(VLOOKUP($B86,$J$8:$K$122,2,FALSE),'MSA Areas'!$A$9:$A$38,0)+1,7)</f>
        <v>367455.07500000001</v>
      </c>
      <c r="I87" s="8"/>
      <c r="J87" s="54" t="s">
        <v>90</v>
      </c>
      <c r="K87" s="53" t="s">
        <v>141</v>
      </c>
      <c r="L87" s="8"/>
    </row>
    <row r="88" spans="2:12" ht="12" customHeight="1">
      <c r="B88" s="21"/>
      <c r="D88" s="58"/>
      <c r="E88" s="58"/>
      <c r="F88" s="58"/>
      <c r="G88" s="58"/>
      <c r="H88" s="58"/>
      <c r="I88" s="8"/>
      <c r="J88" s="54" t="s">
        <v>91</v>
      </c>
      <c r="K88" s="53" t="s">
        <v>128</v>
      </c>
      <c r="L88" s="8"/>
    </row>
    <row r="89" spans="2:12" ht="12" customHeight="1">
      <c r="B89" s="21" t="s">
        <v>7</v>
      </c>
      <c r="C89" s="4" t="s">
        <v>26</v>
      </c>
      <c r="D89" s="56">
        <f>VLOOKUP(VLOOKUP($B89,$J$8:$K$122,2,FALSE),'MSA Areas'!$A$9:$G$38,3,FALSE)</f>
        <v>152412.5</v>
      </c>
      <c r="E89" s="56">
        <f>VLOOKUP(VLOOKUP($B89,$J$8:$K$122,2,FALSE),'MSA Areas'!$A$9:$G$38,4,FALSE)</f>
        <v>175737.17500000002</v>
      </c>
      <c r="F89" s="56">
        <f>VLOOKUP(VLOOKUP($B89,$J$8:$K$122,2,FALSE),'MSA Areas'!$A$9:$G$38,5,FALSE)</f>
        <v>211944.6</v>
      </c>
      <c r="G89" s="56">
        <f>VLOOKUP(VLOOKUP($B89,$J$8:$K$122,2,FALSE),'MSA Areas'!$A$9:$G$38,6,FALSE)</f>
        <v>271298.7</v>
      </c>
      <c r="H89" s="56">
        <f>VLOOKUP(VLOOKUP($B89,$J$8:$K$122,2,FALSE),'MSA Areas'!$A$9:$G$38,7,FALSE)</f>
        <v>302237.32500000001</v>
      </c>
      <c r="I89" s="8"/>
      <c r="J89" s="54" t="s">
        <v>22</v>
      </c>
      <c r="K89" s="53" t="s">
        <v>126</v>
      </c>
      <c r="L89" s="8"/>
    </row>
    <row r="90" spans="2:12" ht="12" customHeight="1">
      <c r="B90" s="21"/>
      <c r="C90" s="4" t="s">
        <v>27</v>
      </c>
      <c r="D90" s="57">
        <f>INDEX('MSA Areas'!$A$9:$G$38,MATCH(VLOOKUP($B89,$J$8:$K$122,2,FALSE),'MSA Areas'!$A$9:$A$38,0)+1,3)</f>
        <v>160395.80000000002</v>
      </c>
      <c r="E90" s="57">
        <f>INDEX('MSA Areas'!$A$9:$G$38,MATCH(VLOOKUP($B89,$J$8:$K$122,2,FALSE),'MSA Areas'!$A$9:$A$38,0)+1,4)</f>
        <v>183869.55000000002</v>
      </c>
      <c r="F90" s="57">
        <f>INDEX('MSA Areas'!$A$9:$G$38,MATCH(VLOOKUP($B89,$J$8:$K$122,2,FALSE),'MSA Areas'!$A$9:$A$38,0)+1,5)</f>
        <v>223590.25</v>
      </c>
      <c r="G90" s="57">
        <f>INDEX('MSA Areas'!$A$9:$G$38,MATCH(VLOOKUP($B89,$J$8:$K$122,2,FALSE),'MSA Areas'!$A$9:$A$38,0)+1,6)</f>
        <v>289254.45</v>
      </c>
      <c r="H90" s="57">
        <f>INDEX('MSA Areas'!$A$9:$G$38,MATCH(VLOOKUP($B89,$J$8:$K$122,2,FALSE),'MSA Areas'!$A$9:$A$38,0)+1,7)</f>
        <v>317509.72500000003</v>
      </c>
      <c r="I90" s="8"/>
      <c r="J90" s="54" t="s">
        <v>92</v>
      </c>
      <c r="K90" s="53" t="s">
        <v>121</v>
      </c>
      <c r="L90" s="8"/>
    </row>
    <row r="91" spans="2:12" ht="12" customHeight="1">
      <c r="B91" s="21"/>
      <c r="D91" s="58"/>
      <c r="E91" s="58"/>
      <c r="F91" s="58"/>
      <c r="G91" s="58"/>
      <c r="H91" s="58"/>
      <c r="I91" s="8"/>
      <c r="J91" s="54" t="s">
        <v>93</v>
      </c>
      <c r="K91" s="53" t="s">
        <v>123</v>
      </c>
      <c r="L91" s="8"/>
    </row>
    <row r="92" spans="2:12" ht="12" customHeight="1">
      <c r="B92" s="21" t="s">
        <v>53</v>
      </c>
      <c r="C92" s="4" t="s">
        <v>26</v>
      </c>
      <c r="D92" s="56">
        <f>VLOOKUP(VLOOKUP($B92,$J$8:$K$122,2,FALSE),'MSA Areas'!$A$9:$G$38,3,FALSE)</f>
        <v>171121.96261682242</v>
      </c>
      <c r="E92" s="56">
        <f>VLOOKUP(VLOOKUP($B92,$J$8:$K$122,2,FALSE),'MSA Areas'!$A$9:$G$38,4,FALSE)</f>
        <v>197309.86822429908</v>
      </c>
      <c r="F92" s="56">
        <f>VLOOKUP(VLOOKUP($B92,$J$8:$K$122,2,FALSE),'MSA Areas'!$A$9:$G$38,5,FALSE)</f>
        <v>237961.95140186916</v>
      </c>
      <c r="G92" s="56">
        <f>VLOOKUP(VLOOKUP($B92,$J$8:$K$122,2,FALSE),'MSA Areas'!$A$9:$G$38,6,FALSE)</f>
        <v>304602.08971962618</v>
      </c>
      <c r="H92" s="56">
        <f>VLOOKUP(VLOOKUP($B92,$J$8:$K$122,2,FALSE),'MSA Areas'!$A$9:$G$38,7,FALSE)</f>
        <v>339338.59906542057</v>
      </c>
      <c r="I92" s="8"/>
      <c r="J92" s="54" t="s">
        <v>94</v>
      </c>
      <c r="K92" s="53" t="s">
        <v>128</v>
      </c>
      <c r="L92" s="8"/>
    </row>
    <row r="93" spans="2:12" ht="12" customHeight="1">
      <c r="B93" s="21"/>
      <c r="C93" s="4" t="s">
        <v>27</v>
      </c>
      <c r="D93" s="57">
        <f>INDEX('MSA Areas'!$A$9:$G$38,MATCH(VLOOKUP($B92,$J$8:$K$122,2,FALSE),'MSA Areas'!$A$9:$A$38,0)+1,3)</f>
        <v>180085.25607476637</v>
      </c>
      <c r="E93" s="57">
        <f>INDEX('MSA Areas'!$A$9:$G$38,MATCH(VLOOKUP($B92,$J$8:$K$122,2,FALSE),'MSA Areas'!$A$9:$A$38,0)+1,4)</f>
        <v>206440.53644859814</v>
      </c>
      <c r="F93" s="57">
        <f>INDEX('MSA Areas'!$A$9:$G$38,MATCH(VLOOKUP($B92,$J$8:$K$122,2,FALSE),'MSA Areas'!$A$9:$A$38,0)+1,5)</f>
        <v>251037.16822429906</v>
      </c>
      <c r="G93" s="57">
        <f>INDEX('MSA Areas'!$A$9:$G$38,MATCH(VLOOKUP($B92,$J$8:$K$122,2,FALSE),'MSA Areas'!$A$9:$A$38,0)+1,6)</f>
        <v>324762.00560747663</v>
      </c>
      <c r="H93" s="57">
        <f>INDEX('MSA Areas'!$A$9:$G$38,MATCH(VLOOKUP($B92,$J$8:$K$122,2,FALSE),'MSA Areas'!$A$9:$A$38,0)+1,7)</f>
        <v>356485.76915887848</v>
      </c>
      <c r="I93" s="8"/>
      <c r="J93" s="54" t="s">
        <v>23</v>
      </c>
      <c r="K93" s="53" t="s">
        <v>124</v>
      </c>
      <c r="L93" s="8"/>
    </row>
    <row r="94" spans="2:12" ht="12" customHeight="1">
      <c r="B94" s="21"/>
      <c r="D94" s="58"/>
      <c r="E94" s="58"/>
      <c r="F94" s="58"/>
      <c r="G94" s="58"/>
      <c r="H94" s="58"/>
      <c r="I94" s="8"/>
      <c r="J94" s="54" t="s">
        <v>95</v>
      </c>
      <c r="K94" s="53" t="s">
        <v>126</v>
      </c>
      <c r="L94" s="8"/>
    </row>
    <row r="95" spans="2:12" ht="12" customHeight="1">
      <c r="B95" s="21" t="s">
        <v>54</v>
      </c>
      <c r="C95" s="4" t="s">
        <v>26</v>
      </c>
      <c r="D95" s="56">
        <f>VLOOKUP(VLOOKUP($B95,$J$8:$K$122,2,FALSE),'MSA Areas'!$A$9:$G$38,3,FALSE)</f>
        <v>171121.96261682242</v>
      </c>
      <c r="E95" s="56">
        <f>VLOOKUP(VLOOKUP($B95,$J$8:$K$122,2,FALSE),'MSA Areas'!$A$9:$G$38,4,FALSE)</f>
        <v>197309.86822429908</v>
      </c>
      <c r="F95" s="56">
        <f>VLOOKUP(VLOOKUP($B95,$J$8:$K$122,2,FALSE),'MSA Areas'!$A$9:$G$38,5,FALSE)</f>
        <v>237961.95140186916</v>
      </c>
      <c r="G95" s="56">
        <f>VLOOKUP(VLOOKUP($B95,$J$8:$K$122,2,FALSE),'MSA Areas'!$A$9:$G$38,6,FALSE)</f>
        <v>304602.08971962618</v>
      </c>
      <c r="H95" s="56">
        <f>VLOOKUP(VLOOKUP($B95,$J$8:$K$122,2,FALSE),'MSA Areas'!$A$9:$G$38,7,FALSE)</f>
        <v>339338.59906542057</v>
      </c>
      <c r="I95" s="8"/>
      <c r="J95" s="54" t="s">
        <v>96</v>
      </c>
      <c r="K95" s="53" t="s">
        <v>126</v>
      </c>
      <c r="L95" s="8"/>
    </row>
    <row r="96" spans="2:12" ht="12" customHeight="1">
      <c r="B96" s="21"/>
      <c r="C96" s="4" t="s">
        <v>27</v>
      </c>
      <c r="D96" s="57">
        <f>INDEX('MSA Areas'!$A$9:$G$38,MATCH(VLOOKUP($B95,$J$8:$K$122,2,FALSE),'MSA Areas'!$A$9:$A$38,0)+1,3)</f>
        <v>180085.25607476637</v>
      </c>
      <c r="E96" s="57">
        <f>INDEX('MSA Areas'!$A$9:$G$38,MATCH(VLOOKUP($B95,$J$8:$K$122,2,FALSE),'MSA Areas'!$A$9:$A$38,0)+1,4)</f>
        <v>206440.53644859814</v>
      </c>
      <c r="F96" s="57">
        <f>INDEX('MSA Areas'!$A$9:$G$38,MATCH(VLOOKUP($B95,$J$8:$K$122,2,FALSE),'MSA Areas'!$A$9:$A$38,0)+1,5)</f>
        <v>251037.16822429906</v>
      </c>
      <c r="G96" s="57">
        <f>INDEX('MSA Areas'!$A$9:$G$38,MATCH(VLOOKUP($B95,$J$8:$K$122,2,FALSE),'MSA Areas'!$A$9:$A$38,0)+1,6)</f>
        <v>324762.00560747663</v>
      </c>
      <c r="H96" s="57">
        <f>INDEX('MSA Areas'!$A$9:$G$38,MATCH(VLOOKUP($B95,$J$8:$K$122,2,FALSE),'MSA Areas'!$A$9:$A$38,0)+1,7)</f>
        <v>356485.76915887848</v>
      </c>
      <c r="I96" s="8"/>
      <c r="J96" s="54" t="s">
        <v>97</v>
      </c>
      <c r="K96" s="53" t="s">
        <v>121</v>
      </c>
      <c r="L96" s="8"/>
    </row>
    <row r="97" spans="1:12" ht="12" customHeight="1">
      <c r="B97" s="21"/>
      <c r="D97" s="58"/>
      <c r="E97" s="58"/>
      <c r="F97" s="58"/>
      <c r="G97" s="58"/>
      <c r="H97" s="58"/>
      <c r="I97" s="8"/>
      <c r="J97" s="54" t="s">
        <v>98</v>
      </c>
      <c r="K97" s="53" t="s">
        <v>128</v>
      </c>
      <c r="L97" s="8"/>
    </row>
    <row r="98" spans="1:12" ht="12" customHeight="1">
      <c r="A98" s="23"/>
      <c r="B98" s="21" t="s">
        <v>55</v>
      </c>
      <c r="C98" s="4" t="s">
        <v>26</v>
      </c>
      <c r="D98" s="56">
        <f>VLOOKUP(VLOOKUP($B98,$J$8:$K$122,2,FALSE),'MSA Areas'!$A$9:$G$38,3,FALSE)</f>
        <v>179764.48598130845</v>
      </c>
      <c r="E98" s="56">
        <f>VLOOKUP(VLOOKUP($B98,$J$8:$K$122,2,FALSE),'MSA Areas'!$A$9:$G$38,4,FALSE)</f>
        <v>207275.01308411217</v>
      </c>
      <c r="F98" s="56">
        <f>VLOOKUP(VLOOKUP($B98,$J$8:$K$122,2,FALSE),'MSA Areas'!$A$9:$G$38,5,FALSE)</f>
        <v>249980.23177570096</v>
      </c>
      <c r="G98" s="56">
        <f>VLOOKUP(VLOOKUP($B98,$J$8:$K$122,2,FALSE),'MSA Areas'!$A$9:$G$38,6,FALSE)</f>
        <v>319986.03364485985</v>
      </c>
      <c r="H98" s="56">
        <f>VLOOKUP(VLOOKUP($B98,$J$8:$K$122,2,FALSE),'MSA Areas'!$A$9:$G$38,7,FALSE)</f>
        <v>356476.91214953276</v>
      </c>
      <c r="I98" s="8"/>
      <c r="J98" s="54" t="s">
        <v>99</v>
      </c>
      <c r="K98" s="53" t="s">
        <v>43</v>
      </c>
      <c r="L98" s="8"/>
    </row>
    <row r="99" spans="1:12" ht="12" customHeight="1">
      <c r="B99" s="21"/>
      <c r="C99" s="4" t="s">
        <v>27</v>
      </c>
      <c r="D99" s="57">
        <f>INDEX('MSA Areas'!$A$9:$G$38,MATCH(VLOOKUP($B98,$J$8:$K$122,2,FALSE),'MSA Areas'!$A$9:$A$38,0)+1,3)</f>
        <v>189180.4710280374</v>
      </c>
      <c r="E99" s="57">
        <f>INDEX('MSA Areas'!$A$9:$G$38,MATCH(VLOOKUP($B98,$J$8:$K$122,2,FALSE),'MSA Areas'!$A$9:$A$38,0)+1,4)</f>
        <v>216866.82616822433</v>
      </c>
      <c r="F99" s="57">
        <f>INDEX('MSA Areas'!$A$9:$G$38,MATCH(VLOOKUP($B98,$J$8:$K$122,2,FALSE),'MSA Areas'!$A$9:$A$38,0)+1,5)</f>
        <v>263715.81308411219</v>
      </c>
      <c r="G99" s="57">
        <f>INDEX('MSA Areas'!$A$9:$G$38,MATCH(VLOOKUP($B98,$J$8:$K$122,2,FALSE),'MSA Areas'!$A$9:$A$38,0)+1,6)</f>
        <v>341164.12710280379</v>
      </c>
      <c r="H99" s="57">
        <f>INDEX('MSA Areas'!$A$9:$G$38,MATCH(VLOOKUP($B98,$J$8:$K$122,2,FALSE),'MSA Areas'!$A$9:$A$38,0)+1,7)</f>
        <v>374490.1009345795</v>
      </c>
      <c r="I99" s="8"/>
      <c r="J99" s="54" t="s">
        <v>100</v>
      </c>
      <c r="K99" s="53" t="s">
        <v>104</v>
      </c>
      <c r="L99" s="8"/>
    </row>
    <row r="100" spans="1:12" ht="12" customHeight="1">
      <c r="B100" s="21"/>
      <c r="D100" s="58"/>
      <c r="E100" s="58"/>
      <c r="F100" s="58"/>
      <c r="G100" s="58"/>
      <c r="H100" s="58"/>
      <c r="I100" s="8"/>
      <c r="J100" s="54" t="s">
        <v>101</v>
      </c>
      <c r="K100" s="53" t="s">
        <v>123</v>
      </c>
      <c r="L100" s="8"/>
    </row>
    <row r="101" spans="1:12" ht="12" customHeight="1">
      <c r="B101" s="21" t="s">
        <v>56</v>
      </c>
      <c r="C101" s="4" t="s">
        <v>26</v>
      </c>
      <c r="D101" s="56">
        <f>VLOOKUP(VLOOKUP($B101,$J$8:$K$122,2,FALSE),'MSA Areas'!$A$9:$G$38,3,FALSE)</f>
        <v>179764.48598130845</v>
      </c>
      <c r="E101" s="56">
        <f>VLOOKUP(VLOOKUP($B101,$J$8:$K$122,2,FALSE),'MSA Areas'!$A$9:$G$38,4,FALSE)</f>
        <v>207275.01308411217</v>
      </c>
      <c r="F101" s="56">
        <f>VLOOKUP(VLOOKUP($B101,$J$8:$K$122,2,FALSE),'MSA Areas'!$A$9:$G$38,5,FALSE)</f>
        <v>249980.23177570096</v>
      </c>
      <c r="G101" s="56">
        <f>VLOOKUP(VLOOKUP($B101,$J$8:$K$122,2,FALSE),'MSA Areas'!$A$9:$G$38,6,FALSE)</f>
        <v>319986.03364485985</v>
      </c>
      <c r="H101" s="56">
        <f>VLOOKUP(VLOOKUP($B101,$J$8:$K$122,2,FALSE),'MSA Areas'!$A$9:$G$38,7,FALSE)</f>
        <v>356476.91214953276</v>
      </c>
      <c r="I101" s="8"/>
      <c r="J101" s="54" t="s">
        <v>102</v>
      </c>
      <c r="K101" s="53" t="s">
        <v>43</v>
      </c>
      <c r="L101" s="8"/>
    </row>
    <row r="102" spans="1:12" ht="12" customHeight="1">
      <c r="B102" s="21"/>
      <c r="C102" s="4" t="s">
        <v>27</v>
      </c>
      <c r="D102" s="57">
        <f>INDEX('MSA Areas'!$A$9:$G$38,MATCH(VLOOKUP($B101,$J$8:$K$122,2,FALSE),'MSA Areas'!$A$9:$A$38,0)+1,3)</f>
        <v>189180.4710280374</v>
      </c>
      <c r="E102" s="57">
        <f>INDEX('MSA Areas'!$A$9:$G$38,MATCH(VLOOKUP($B101,$J$8:$K$122,2,FALSE),'MSA Areas'!$A$9:$A$38,0)+1,4)</f>
        <v>216866.82616822433</v>
      </c>
      <c r="F102" s="57">
        <f>INDEX('MSA Areas'!$A$9:$G$38,MATCH(VLOOKUP($B101,$J$8:$K$122,2,FALSE),'MSA Areas'!$A$9:$A$38,0)+1,5)</f>
        <v>263715.81308411219</v>
      </c>
      <c r="G102" s="57">
        <f>INDEX('MSA Areas'!$A$9:$G$38,MATCH(VLOOKUP($B101,$J$8:$K$122,2,FALSE),'MSA Areas'!$A$9:$A$38,0)+1,6)</f>
        <v>341164.12710280379</v>
      </c>
      <c r="H102" s="57">
        <f>INDEX('MSA Areas'!$A$9:$G$38,MATCH(VLOOKUP($B101,$J$8:$K$122,2,FALSE),'MSA Areas'!$A$9:$A$38,0)+1,7)</f>
        <v>374490.1009345795</v>
      </c>
      <c r="I102" s="8"/>
      <c r="J102" s="54" t="s">
        <v>103</v>
      </c>
      <c r="K102" s="53" t="s">
        <v>43</v>
      </c>
      <c r="L102" s="8"/>
    </row>
    <row r="103" spans="1:12" ht="12" customHeight="1">
      <c r="B103" s="21"/>
      <c r="D103" s="58"/>
      <c r="E103" s="58"/>
      <c r="F103" s="58"/>
      <c r="G103" s="58"/>
      <c r="H103" s="58"/>
      <c r="I103" s="8"/>
      <c r="J103" s="54" t="s">
        <v>155</v>
      </c>
      <c r="K103" s="53" t="s">
        <v>104</v>
      </c>
      <c r="L103" s="8"/>
    </row>
    <row r="104" spans="1:12" ht="12" customHeight="1">
      <c r="B104" s="21" t="s">
        <v>57</v>
      </c>
      <c r="C104" s="4" t="s">
        <v>26</v>
      </c>
      <c r="D104" s="56">
        <f>VLOOKUP(VLOOKUP($B104,$J$8:$K$122,2,FALSE),'MSA Areas'!$A$9:$G$38,3,FALSE)</f>
        <v>152412.5</v>
      </c>
      <c r="E104" s="56">
        <f>VLOOKUP(VLOOKUP($B104,$J$8:$K$122,2,FALSE),'MSA Areas'!$A$9:$G$38,4,FALSE)</f>
        <v>175737.17500000002</v>
      </c>
      <c r="F104" s="56">
        <f>VLOOKUP(VLOOKUP($B104,$J$8:$K$122,2,FALSE),'MSA Areas'!$A$9:$G$38,5,FALSE)</f>
        <v>211944.6</v>
      </c>
      <c r="G104" s="56">
        <f>VLOOKUP(VLOOKUP($B104,$J$8:$K$122,2,FALSE),'MSA Areas'!$A$9:$G$38,6,FALSE)</f>
        <v>271298.7</v>
      </c>
      <c r="H104" s="56">
        <f>VLOOKUP(VLOOKUP($B104,$J$8:$K$122,2,FALSE),'MSA Areas'!$A$9:$G$38,7,FALSE)</f>
        <v>302237.32500000001</v>
      </c>
      <c r="I104" s="8"/>
      <c r="J104" s="54" t="s">
        <v>154</v>
      </c>
      <c r="K104" s="53" t="s">
        <v>104</v>
      </c>
      <c r="L104" s="8"/>
    </row>
    <row r="105" spans="1:12" ht="12" customHeight="1">
      <c r="B105" s="21"/>
      <c r="C105" s="4" t="s">
        <v>27</v>
      </c>
      <c r="D105" s="57">
        <f>INDEX('MSA Areas'!$A$9:$G$38,MATCH(VLOOKUP($B104,$J$8:$K$122,2,FALSE),'MSA Areas'!$A$9:$A$38,0)+1,3)</f>
        <v>160395.80000000002</v>
      </c>
      <c r="E105" s="57">
        <f>INDEX('MSA Areas'!$A$9:$G$38,MATCH(VLOOKUP($B104,$J$8:$K$122,2,FALSE),'MSA Areas'!$A$9:$A$38,0)+1,4)</f>
        <v>183869.55000000002</v>
      </c>
      <c r="F105" s="57">
        <f>INDEX('MSA Areas'!$A$9:$G$38,MATCH(VLOOKUP($B104,$J$8:$K$122,2,FALSE),'MSA Areas'!$A$9:$A$38,0)+1,5)</f>
        <v>223590.25</v>
      </c>
      <c r="G105" s="57">
        <f>INDEX('MSA Areas'!$A$9:$G$38,MATCH(VLOOKUP($B104,$J$8:$K$122,2,FALSE),'MSA Areas'!$A$9:$A$38,0)+1,6)</f>
        <v>289254.45</v>
      </c>
      <c r="H105" s="57">
        <f>INDEX('MSA Areas'!$A$9:$G$38,MATCH(VLOOKUP($B104,$J$8:$K$122,2,FALSE),'MSA Areas'!$A$9:$A$38,0)+1,7)</f>
        <v>317509.72500000003</v>
      </c>
      <c r="I105" s="8"/>
      <c r="J105" s="54" t="s">
        <v>105</v>
      </c>
      <c r="K105" s="53" t="s">
        <v>126</v>
      </c>
      <c r="L105" s="8"/>
    </row>
    <row r="106" spans="1:12" ht="12" customHeight="1">
      <c r="B106" s="21"/>
      <c r="D106" s="58"/>
      <c r="E106" s="58"/>
      <c r="F106" s="58"/>
      <c r="G106" s="58"/>
      <c r="H106" s="58"/>
      <c r="I106" s="8"/>
      <c r="J106" s="54" t="s">
        <v>106</v>
      </c>
      <c r="K106" s="53" t="s">
        <v>127</v>
      </c>
      <c r="L106" s="8"/>
    </row>
    <row r="107" spans="1:12" ht="12" customHeight="1">
      <c r="B107" s="21" t="s">
        <v>58</v>
      </c>
      <c r="C107" s="4" t="s">
        <v>26</v>
      </c>
      <c r="D107" s="56">
        <f>VLOOKUP(VLOOKUP($B107,$J$8:$K$122,2,FALSE),'MSA Areas'!$A$9:$G$38,3,FALSE)</f>
        <v>152412.5</v>
      </c>
      <c r="E107" s="56">
        <f>VLOOKUP(VLOOKUP($B107,$J$8:$K$122,2,FALSE),'MSA Areas'!$A$9:$G$38,4,FALSE)</f>
        <v>175737.17500000002</v>
      </c>
      <c r="F107" s="56">
        <f>VLOOKUP(VLOOKUP($B107,$J$8:$K$122,2,FALSE),'MSA Areas'!$A$9:$G$38,5,FALSE)</f>
        <v>211944.6</v>
      </c>
      <c r="G107" s="56">
        <f>VLOOKUP(VLOOKUP($B107,$J$8:$K$122,2,FALSE),'MSA Areas'!$A$9:$G$38,6,FALSE)</f>
        <v>271298.7</v>
      </c>
      <c r="H107" s="56">
        <f>VLOOKUP(VLOOKUP($B107,$J$8:$K$122,2,FALSE),'MSA Areas'!$A$9:$G$38,7,FALSE)</f>
        <v>302237.32500000001</v>
      </c>
      <c r="I107" s="8"/>
      <c r="J107" s="54" t="s">
        <v>107</v>
      </c>
      <c r="K107" s="53" t="s">
        <v>127</v>
      </c>
      <c r="L107" s="8"/>
    </row>
    <row r="108" spans="1:12" ht="12" customHeight="1">
      <c r="B108" s="21"/>
      <c r="C108" s="4" t="s">
        <v>27</v>
      </c>
      <c r="D108" s="57">
        <f>INDEX('MSA Areas'!$A$9:$G$38,MATCH(VLOOKUP($B107,$J$8:$K$122,2,FALSE),'MSA Areas'!$A$9:$A$38,0)+1,3)</f>
        <v>160395.80000000002</v>
      </c>
      <c r="E108" s="57">
        <f>INDEX('MSA Areas'!$A$9:$G$38,MATCH(VLOOKUP($B107,$J$8:$K$122,2,FALSE),'MSA Areas'!$A$9:$A$38,0)+1,4)</f>
        <v>183869.55000000002</v>
      </c>
      <c r="F108" s="57">
        <f>INDEX('MSA Areas'!$A$9:$G$38,MATCH(VLOOKUP($B107,$J$8:$K$122,2,FALSE),'MSA Areas'!$A$9:$A$38,0)+1,5)</f>
        <v>223590.25</v>
      </c>
      <c r="G108" s="57">
        <f>INDEX('MSA Areas'!$A$9:$G$38,MATCH(VLOOKUP($B107,$J$8:$K$122,2,FALSE),'MSA Areas'!$A$9:$A$38,0)+1,6)</f>
        <v>289254.45</v>
      </c>
      <c r="H108" s="57">
        <f>INDEX('MSA Areas'!$A$9:$G$38,MATCH(VLOOKUP($B107,$J$8:$K$122,2,FALSE),'MSA Areas'!$A$9:$A$38,0)+1,7)</f>
        <v>317509.72500000003</v>
      </c>
      <c r="I108" s="8"/>
      <c r="J108" s="54" t="s">
        <v>108</v>
      </c>
      <c r="K108" s="53" t="s">
        <v>43</v>
      </c>
      <c r="L108" s="8"/>
    </row>
    <row r="109" spans="1:12" ht="12" customHeight="1">
      <c r="B109" s="21"/>
      <c r="D109" s="58"/>
      <c r="E109" s="58"/>
      <c r="F109" s="58"/>
      <c r="G109" s="58"/>
      <c r="H109" s="58"/>
      <c r="I109" s="8"/>
      <c r="J109" s="54" t="s">
        <v>109</v>
      </c>
      <c r="K109" s="53" t="s">
        <v>128</v>
      </c>
      <c r="L109" s="8"/>
    </row>
    <row r="110" spans="1:12" ht="12" customHeight="1">
      <c r="B110" s="21" t="s">
        <v>59</v>
      </c>
      <c r="C110" s="4" t="s">
        <v>26</v>
      </c>
      <c r="D110" s="56">
        <f>VLOOKUP(VLOOKUP($B110,$J$8:$K$122,2,FALSE),'MSA Areas'!$A$9:$G$38,3,FALSE)</f>
        <v>154125</v>
      </c>
      <c r="E110" s="56">
        <f>VLOOKUP(VLOOKUP($B110,$J$8:$K$122,2,FALSE),'MSA Areas'!$A$9:$G$38,4,FALSE)</f>
        <v>177711.75</v>
      </c>
      <c r="F110" s="56">
        <f>VLOOKUP(VLOOKUP($B110,$J$8:$K$122,2,FALSE),'MSA Areas'!$A$9:$G$38,5,FALSE)</f>
        <v>214326</v>
      </c>
      <c r="G110" s="56">
        <f>VLOOKUP(VLOOKUP($B110,$J$8:$K$122,2,FALSE),'MSA Areas'!$A$9:$G$38,6,FALSE)</f>
        <v>274347</v>
      </c>
      <c r="H110" s="56">
        <f>VLOOKUP(VLOOKUP($B110,$J$8:$K$122,2,FALSE),'MSA Areas'!$A$9:$G$38,7,FALSE)</f>
        <v>305633.25</v>
      </c>
      <c r="I110" s="8"/>
      <c r="J110" s="54" t="s">
        <v>110</v>
      </c>
      <c r="K110" s="53" t="s">
        <v>126</v>
      </c>
      <c r="L110" s="8"/>
    </row>
    <row r="111" spans="1:12" ht="12" customHeight="1">
      <c r="B111" s="21"/>
      <c r="C111" s="4" t="s">
        <v>27</v>
      </c>
      <c r="D111" s="57">
        <f>INDEX('MSA Areas'!$A$9:$G$38,MATCH(VLOOKUP($B110,$J$8:$K$122,2,FALSE),'MSA Areas'!$A$9:$A$38,0)+1,3)</f>
        <v>162198</v>
      </c>
      <c r="E111" s="57">
        <f>INDEX('MSA Areas'!$A$9:$G$38,MATCH(VLOOKUP($B110,$J$8:$K$122,2,FALSE),'MSA Areas'!$A$9:$A$38,0)+1,4)</f>
        <v>185935.5</v>
      </c>
      <c r="F111" s="57">
        <f>INDEX('MSA Areas'!$A$9:$G$38,MATCH(VLOOKUP($B110,$J$8:$K$122,2,FALSE),'MSA Areas'!$A$9:$A$38,0)+1,5)</f>
        <v>226102.5</v>
      </c>
      <c r="G111" s="57">
        <f>INDEX('MSA Areas'!$A$9:$G$38,MATCH(VLOOKUP($B110,$J$8:$K$122,2,FALSE),'MSA Areas'!$A$9:$A$38,0)+1,6)</f>
        <v>292504.5</v>
      </c>
      <c r="H111" s="57">
        <f>INDEX('MSA Areas'!$A$9:$G$38,MATCH(VLOOKUP($B110,$J$8:$K$122,2,FALSE),'MSA Areas'!$A$9:$A$38,0)+1,7)</f>
        <v>321077.25</v>
      </c>
      <c r="I111" s="8"/>
      <c r="J111" s="54" t="s">
        <v>115</v>
      </c>
      <c r="K111" s="53" t="s">
        <v>43</v>
      </c>
      <c r="L111" s="8"/>
    </row>
    <row r="112" spans="1:12" ht="12" customHeight="1">
      <c r="B112" s="21"/>
      <c r="D112" s="58"/>
      <c r="E112" s="58"/>
      <c r="F112" s="58"/>
      <c r="G112" s="58"/>
      <c r="H112" s="58"/>
      <c r="I112" s="8"/>
      <c r="J112" s="54" t="s">
        <v>111</v>
      </c>
      <c r="K112" s="53" t="s">
        <v>123</v>
      </c>
      <c r="L112" s="8"/>
    </row>
    <row r="113" spans="2:12" ht="12" customHeight="1">
      <c r="B113" s="21" t="s">
        <v>8</v>
      </c>
      <c r="C113" s="4" t="s">
        <v>26</v>
      </c>
      <c r="D113" s="56">
        <f>VLOOKUP(VLOOKUP($B113,$J$8:$K$122,2,FALSE),'MSA Areas'!$A$9:$G$38,3,FALSE)</f>
        <v>184950</v>
      </c>
      <c r="E113" s="56">
        <f>VLOOKUP(VLOOKUP($B113,$J$8:$K$122,2,FALSE),'MSA Areas'!$A$9:$G$38,4,FALSE)</f>
        <v>213254.1</v>
      </c>
      <c r="F113" s="56">
        <f>VLOOKUP(VLOOKUP($B113,$J$8:$K$122,2,FALSE),'MSA Areas'!$A$9:$G$38,5,FALSE)</f>
        <v>257191.2</v>
      </c>
      <c r="G113" s="56">
        <f>VLOOKUP(VLOOKUP($B113,$J$8:$K$122,2,FALSE),'MSA Areas'!$A$9:$G$38,6,FALSE)</f>
        <v>329216.40000000002</v>
      </c>
      <c r="H113" s="56">
        <f>VLOOKUP(VLOOKUP($B113,$J$8:$K$122,2,FALSE),'MSA Areas'!$A$9:$G$38,7,FALSE)</f>
        <v>366759.9</v>
      </c>
      <c r="I113" s="8"/>
      <c r="J113" s="54" t="s">
        <v>112</v>
      </c>
      <c r="K113" s="53" t="s">
        <v>124</v>
      </c>
      <c r="L113" s="8"/>
    </row>
    <row r="114" spans="2:12" ht="12" customHeight="1">
      <c r="B114" s="21"/>
      <c r="C114" s="4" t="s">
        <v>27</v>
      </c>
      <c r="D114" s="57">
        <f>INDEX('MSA Areas'!$A$9:$G$38,MATCH(VLOOKUP($B113,$J$8:$K$122,2,FALSE),'MSA Areas'!$A$9:$A$38,0)+1,3)</f>
        <v>194637.6</v>
      </c>
      <c r="E114" s="57">
        <f>INDEX('MSA Areas'!$A$9:$G$38,MATCH(VLOOKUP($B113,$J$8:$K$122,2,FALSE),'MSA Areas'!$A$9:$A$38,0)+1,4)</f>
        <v>223122.6</v>
      </c>
      <c r="F114" s="57">
        <f>INDEX('MSA Areas'!$A$9:$G$38,MATCH(VLOOKUP($B113,$J$8:$K$122,2,FALSE),'MSA Areas'!$A$9:$A$38,0)+1,5)</f>
        <v>271323</v>
      </c>
      <c r="G114" s="57">
        <f>INDEX('MSA Areas'!$A$9:$G$38,MATCH(VLOOKUP($B113,$J$8:$K$122,2,FALSE),'MSA Areas'!$A$9:$A$38,0)+1,6)</f>
        <v>351005.4</v>
      </c>
      <c r="H114" s="57">
        <f>INDEX('MSA Areas'!$A$9:$G$38,MATCH(VLOOKUP($B113,$J$8:$K$122,2,FALSE),'MSA Areas'!$A$9:$A$38,0)+1,7)</f>
        <v>385292.7</v>
      </c>
      <c r="I114" s="8"/>
      <c r="J114" s="54" t="s">
        <v>113</v>
      </c>
      <c r="K114" s="53" t="s">
        <v>123</v>
      </c>
      <c r="L114" s="8"/>
    </row>
    <row r="115" spans="2:12" ht="12" customHeight="1">
      <c r="B115" s="21"/>
      <c r="D115" s="58"/>
      <c r="E115" s="58"/>
      <c r="F115" s="58"/>
      <c r="G115" s="58"/>
      <c r="H115" s="58"/>
      <c r="I115" s="8"/>
      <c r="J115" s="54" t="s">
        <v>114</v>
      </c>
      <c r="K115" s="53" t="s">
        <v>128</v>
      </c>
      <c r="L115" s="8"/>
    </row>
    <row r="116" spans="2:12" ht="12" customHeight="1">
      <c r="B116" s="21" t="s">
        <v>60</v>
      </c>
      <c r="C116" s="4" t="s">
        <v>26</v>
      </c>
      <c r="D116" s="56">
        <f>VLOOKUP(VLOOKUP($B116,$J$8:$K$122,2,FALSE),'MSA Areas'!$A$9:$G$38,3,FALSE)</f>
        <v>176387.5</v>
      </c>
      <c r="E116" s="56">
        <f>VLOOKUP(VLOOKUP($B116,$J$8:$K$122,2,FALSE),'MSA Areas'!$A$9:$G$38,4,FALSE)</f>
        <v>203381.22500000001</v>
      </c>
      <c r="F116" s="56">
        <f>VLOOKUP(VLOOKUP($B116,$J$8:$K$122,2,FALSE),'MSA Areas'!$A$9:$G$38,5,FALSE)</f>
        <v>245284.2</v>
      </c>
      <c r="G116" s="56">
        <f>VLOOKUP(VLOOKUP($B116,$J$8:$K$122,2,FALSE),'MSA Areas'!$A$9:$G$38,6,FALSE)</f>
        <v>313974.90000000002</v>
      </c>
      <c r="H116" s="56">
        <f>VLOOKUP(VLOOKUP($B116,$J$8:$K$122,2,FALSE),'MSA Areas'!$A$9:$G$38,7,FALSE)</f>
        <v>349780.27500000002</v>
      </c>
      <c r="I116" s="8"/>
      <c r="J116" s="54" t="s">
        <v>116</v>
      </c>
      <c r="K116" s="53" t="s">
        <v>122</v>
      </c>
      <c r="L116" s="8"/>
    </row>
    <row r="117" spans="2:12" ht="12" customHeight="1">
      <c r="B117" s="21"/>
      <c r="C117" s="4" t="s">
        <v>27</v>
      </c>
      <c r="D117" s="57">
        <f>INDEX('MSA Areas'!$A$9:$G$38,MATCH(VLOOKUP($B116,$J$8:$K$122,2,FALSE),'MSA Areas'!$A$9:$A$38,0)+1,3)</f>
        <v>185626.6</v>
      </c>
      <c r="E117" s="57">
        <f>INDEX('MSA Areas'!$A$9:$G$38,MATCH(VLOOKUP($B116,$J$8:$K$122,2,FALSE),'MSA Areas'!$A$9:$A$38,0)+1,4)</f>
        <v>212792.85</v>
      </c>
      <c r="F117" s="57">
        <f>INDEX('MSA Areas'!$A$9:$G$38,MATCH(VLOOKUP($B116,$J$8:$K$122,2,FALSE),'MSA Areas'!$A$9:$A$38,0)+1,5)</f>
        <v>258761.75000000003</v>
      </c>
      <c r="G117" s="57">
        <f>INDEX('MSA Areas'!$A$9:$G$38,MATCH(VLOOKUP($B116,$J$8:$K$122,2,FALSE),'MSA Areas'!$A$9:$A$38,0)+1,6)</f>
        <v>334755.15000000002</v>
      </c>
      <c r="H117" s="57">
        <f>INDEX('MSA Areas'!$A$9:$G$38,MATCH(VLOOKUP($B116,$J$8:$K$122,2,FALSE),'MSA Areas'!$A$9:$A$38,0)+1,7)</f>
        <v>367455.07500000001</v>
      </c>
      <c r="I117" s="8"/>
      <c r="J117" s="54" t="s">
        <v>24</v>
      </c>
      <c r="K117" s="53" t="s">
        <v>126</v>
      </c>
      <c r="L117" s="8"/>
    </row>
    <row r="118" spans="2:12" ht="12" customHeight="1">
      <c r="B118" s="21"/>
      <c r="D118" s="58"/>
      <c r="E118" s="58"/>
      <c r="F118" s="58"/>
      <c r="G118" s="58"/>
      <c r="H118" s="58"/>
      <c r="I118" s="8"/>
      <c r="J118" s="54" t="s">
        <v>25</v>
      </c>
      <c r="K118" s="53" t="s">
        <v>128</v>
      </c>
      <c r="L118" s="8"/>
    </row>
    <row r="119" spans="2:12" ht="12" customHeight="1">
      <c r="B119" s="21" t="s">
        <v>61</v>
      </c>
      <c r="C119" s="4" t="s">
        <v>26</v>
      </c>
      <c r="D119" s="56">
        <f>VLOOKUP(VLOOKUP($B119,$J$8:$K$122,2,FALSE),'MSA Areas'!$A$9:$G$38,3,FALSE)</f>
        <v>179764.48598130845</v>
      </c>
      <c r="E119" s="56">
        <f>VLOOKUP(VLOOKUP($B119,$J$8:$K$122,2,FALSE),'MSA Areas'!$A$9:$G$38,4,FALSE)</f>
        <v>207275.01308411217</v>
      </c>
      <c r="F119" s="56">
        <f>VLOOKUP(VLOOKUP($B119,$J$8:$K$122,2,FALSE),'MSA Areas'!$A$9:$G$38,5,FALSE)</f>
        <v>249980.23177570096</v>
      </c>
      <c r="G119" s="56">
        <f>VLOOKUP(VLOOKUP($B119,$J$8:$K$122,2,FALSE),'MSA Areas'!$A$9:$G$38,6,FALSE)</f>
        <v>319986.03364485985</v>
      </c>
      <c r="H119" s="56">
        <f>VLOOKUP(VLOOKUP($B119,$J$8:$K$122,2,FALSE),'MSA Areas'!$A$9:$G$38,7,FALSE)</f>
        <v>356476.91214953276</v>
      </c>
      <c r="I119" s="8"/>
      <c r="J119" s="54" t="s">
        <v>117</v>
      </c>
      <c r="K119" s="53" t="s">
        <v>43</v>
      </c>
      <c r="L119" s="8"/>
    </row>
    <row r="120" spans="2:12" ht="12" customHeight="1">
      <c r="B120" s="21"/>
      <c r="C120" s="4" t="s">
        <v>27</v>
      </c>
      <c r="D120" s="57">
        <f>INDEX('MSA Areas'!$A$9:$G$38,MATCH(VLOOKUP($B119,$J$8:$K$122,2,FALSE),'MSA Areas'!$A$9:$A$38,0)+1,3)</f>
        <v>189180.4710280374</v>
      </c>
      <c r="E120" s="57">
        <f>INDEX('MSA Areas'!$A$9:$G$38,MATCH(VLOOKUP($B119,$J$8:$K$122,2,FALSE),'MSA Areas'!$A$9:$A$38,0)+1,4)</f>
        <v>216866.82616822433</v>
      </c>
      <c r="F120" s="57">
        <f>INDEX('MSA Areas'!$A$9:$G$38,MATCH(VLOOKUP($B119,$J$8:$K$122,2,FALSE),'MSA Areas'!$A$9:$A$38,0)+1,5)</f>
        <v>263715.81308411219</v>
      </c>
      <c r="G120" s="57">
        <f>INDEX('MSA Areas'!$A$9:$G$38,MATCH(VLOOKUP($B119,$J$8:$K$122,2,FALSE),'MSA Areas'!$A$9:$A$38,0)+1,6)</f>
        <v>341164.12710280379</v>
      </c>
      <c r="H120" s="57">
        <f>INDEX('MSA Areas'!$A$9:$G$38,MATCH(VLOOKUP($B119,$J$8:$K$122,2,FALSE),'MSA Areas'!$A$9:$A$38,0)+1,7)</f>
        <v>374490.1009345795</v>
      </c>
      <c r="I120" s="8"/>
      <c r="J120" s="54" t="s">
        <v>118</v>
      </c>
      <c r="K120" s="53" t="s">
        <v>123</v>
      </c>
      <c r="L120" s="8"/>
    </row>
    <row r="121" spans="2:12" ht="12" customHeight="1">
      <c r="B121" s="21"/>
      <c r="D121" s="58"/>
      <c r="E121" s="58"/>
      <c r="F121" s="58"/>
      <c r="G121" s="58"/>
      <c r="H121" s="58"/>
      <c r="I121" s="8"/>
      <c r="J121" s="54" t="s">
        <v>119</v>
      </c>
      <c r="K121" s="53" t="s">
        <v>124</v>
      </c>
      <c r="L121" s="8"/>
    </row>
    <row r="122" spans="2:12" ht="12" customHeight="1">
      <c r="B122" s="21" t="s">
        <v>9</v>
      </c>
      <c r="C122" s="4" t="s">
        <v>26</v>
      </c>
      <c r="D122" s="56">
        <f>VLOOKUP(VLOOKUP($B122,$J$8:$K$122,2,FALSE),'MSA Areas'!$A$9:$G$38,3,FALSE)</f>
        <v>171121.96261682242</v>
      </c>
      <c r="E122" s="56">
        <f>VLOOKUP(VLOOKUP($B122,$J$8:$K$122,2,FALSE),'MSA Areas'!$A$9:$G$38,4,FALSE)</f>
        <v>197309.86822429908</v>
      </c>
      <c r="F122" s="56">
        <f>VLOOKUP(VLOOKUP($B122,$J$8:$K$122,2,FALSE),'MSA Areas'!$A$9:$G$38,5,FALSE)</f>
        <v>237961.95140186916</v>
      </c>
      <c r="G122" s="56">
        <f>VLOOKUP(VLOOKUP($B122,$J$8:$K$122,2,FALSE),'MSA Areas'!$A$9:$G$38,6,FALSE)</f>
        <v>304602.08971962618</v>
      </c>
      <c r="H122" s="56">
        <f>VLOOKUP(VLOOKUP($B122,$J$8:$K$122,2,FALSE),'MSA Areas'!$A$9:$G$38,7,FALSE)</f>
        <v>339338.59906542057</v>
      </c>
      <c r="I122" s="8"/>
      <c r="J122" s="54" t="s">
        <v>120</v>
      </c>
      <c r="K122" s="53" t="s">
        <v>128</v>
      </c>
      <c r="L122" s="8"/>
    </row>
    <row r="123" spans="2:12" ht="12" customHeight="1">
      <c r="B123" s="21"/>
      <c r="C123" s="4" t="s">
        <v>27</v>
      </c>
      <c r="D123" s="57">
        <f>INDEX('MSA Areas'!$A$9:$G$38,MATCH(VLOOKUP($B122,$J$8:$K$122,2,FALSE),'MSA Areas'!$A$9:$A$38,0)+1,3)</f>
        <v>180085.25607476637</v>
      </c>
      <c r="E123" s="57">
        <f>INDEX('MSA Areas'!$A$9:$G$38,MATCH(VLOOKUP($B122,$J$8:$K$122,2,FALSE),'MSA Areas'!$A$9:$A$38,0)+1,4)</f>
        <v>206440.53644859814</v>
      </c>
      <c r="F123" s="57">
        <f>INDEX('MSA Areas'!$A$9:$G$38,MATCH(VLOOKUP($B122,$J$8:$K$122,2,FALSE),'MSA Areas'!$A$9:$A$38,0)+1,5)</f>
        <v>251037.16822429906</v>
      </c>
      <c r="G123" s="57">
        <f>INDEX('MSA Areas'!$A$9:$G$38,MATCH(VLOOKUP($B122,$J$8:$K$122,2,FALSE),'MSA Areas'!$A$9:$A$38,0)+1,6)</f>
        <v>324762.00560747663</v>
      </c>
      <c r="H123" s="57">
        <f>INDEX('MSA Areas'!$A$9:$G$38,MATCH(VLOOKUP($B122,$J$8:$K$122,2,FALSE),'MSA Areas'!$A$9:$A$38,0)+1,7)</f>
        <v>356485.76915887848</v>
      </c>
      <c r="I123" s="8"/>
      <c r="J123" s="8"/>
      <c r="K123" s="8"/>
      <c r="L123" s="8"/>
    </row>
    <row r="124" spans="2:12" ht="12" customHeight="1">
      <c r="B124" s="21"/>
      <c r="D124" s="58"/>
      <c r="E124" s="58"/>
      <c r="F124" s="58"/>
      <c r="G124" s="58"/>
      <c r="H124" s="58"/>
      <c r="I124" s="8"/>
      <c r="J124" s="8"/>
      <c r="K124" s="8"/>
      <c r="L124" s="8"/>
    </row>
    <row r="125" spans="2:12" ht="12" customHeight="1">
      <c r="B125" s="21" t="s">
        <v>62</v>
      </c>
      <c r="C125" s="4" t="s">
        <v>26</v>
      </c>
      <c r="D125" s="56">
        <f>VLOOKUP(VLOOKUP($B125,$J$8:$K$122,2,FALSE),'MSA Areas'!$A$9:$G$38,3,FALSE)</f>
        <v>179764.48598130845</v>
      </c>
      <c r="E125" s="56">
        <f>VLOOKUP(VLOOKUP($B125,$J$8:$K$122,2,FALSE),'MSA Areas'!$A$9:$G$38,4,FALSE)</f>
        <v>207275.01308411217</v>
      </c>
      <c r="F125" s="56">
        <f>VLOOKUP(VLOOKUP($B125,$J$8:$K$122,2,FALSE),'MSA Areas'!$A$9:$G$38,5,FALSE)</f>
        <v>249980.23177570096</v>
      </c>
      <c r="G125" s="56">
        <f>VLOOKUP(VLOOKUP($B125,$J$8:$K$122,2,FALSE),'MSA Areas'!$A$9:$G$38,6,FALSE)</f>
        <v>319986.03364485985</v>
      </c>
      <c r="H125" s="56">
        <f>VLOOKUP(VLOOKUP($B125,$J$8:$K$122,2,FALSE),'MSA Areas'!$A$9:$G$38,7,FALSE)</f>
        <v>356476.91214953276</v>
      </c>
      <c r="I125" s="8"/>
      <c r="J125" s="8"/>
      <c r="K125" s="8"/>
      <c r="L125" s="8"/>
    </row>
    <row r="126" spans="2:12" ht="12" customHeight="1">
      <c r="B126" s="21"/>
      <c r="C126" s="4" t="s">
        <v>27</v>
      </c>
      <c r="D126" s="57">
        <f>INDEX('MSA Areas'!$A$9:$G$38,MATCH(VLOOKUP($B125,$J$8:$K$122,2,FALSE),'MSA Areas'!$A$9:$A$38,0)+1,3)</f>
        <v>189180.4710280374</v>
      </c>
      <c r="E126" s="57">
        <f>INDEX('MSA Areas'!$A$9:$G$38,MATCH(VLOOKUP($B125,$J$8:$K$122,2,FALSE),'MSA Areas'!$A$9:$A$38,0)+1,4)</f>
        <v>216866.82616822433</v>
      </c>
      <c r="F126" s="57">
        <f>INDEX('MSA Areas'!$A$9:$G$38,MATCH(VLOOKUP($B125,$J$8:$K$122,2,FALSE),'MSA Areas'!$A$9:$A$38,0)+1,5)</f>
        <v>263715.81308411219</v>
      </c>
      <c r="G126" s="57">
        <f>INDEX('MSA Areas'!$A$9:$G$38,MATCH(VLOOKUP($B125,$J$8:$K$122,2,FALSE),'MSA Areas'!$A$9:$A$38,0)+1,6)</f>
        <v>341164.12710280379</v>
      </c>
      <c r="H126" s="57">
        <f>INDEX('MSA Areas'!$A$9:$G$38,MATCH(VLOOKUP($B125,$J$8:$K$122,2,FALSE),'MSA Areas'!$A$9:$A$38,0)+1,7)</f>
        <v>374490.1009345795</v>
      </c>
      <c r="I126" s="8"/>
      <c r="J126" s="8"/>
      <c r="K126" s="8"/>
      <c r="L126" s="8"/>
    </row>
    <row r="127" spans="2:12" ht="12" customHeight="1">
      <c r="B127" s="21"/>
      <c r="D127" s="58"/>
      <c r="E127" s="58"/>
      <c r="F127" s="58"/>
      <c r="G127" s="58"/>
      <c r="H127" s="58"/>
      <c r="I127" s="8"/>
      <c r="J127" s="8"/>
      <c r="K127" s="8"/>
      <c r="L127" s="8"/>
    </row>
    <row r="128" spans="2:12" ht="12" customHeight="1">
      <c r="B128" s="21" t="s">
        <v>10</v>
      </c>
      <c r="C128" s="4" t="s">
        <v>26</v>
      </c>
      <c r="D128" s="56">
        <f>VLOOKUP(VLOOKUP($B128,$J$8:$K$122,2,FALSE),'MSA Areas'!$A$9:$G$38,3,FALSE)</f>
        <v>179764.48598130845</v>
      </c>
      <c r="E128" s="56">
        <f>VLOOKUP(VLOOKUP($B128,$J$8:$K$122,2,FALSE),'MSA Areas'!$A$9:$G$38,4,FALSE)</f>
        <v>207275.01308411217</v>
      </c>
      <c r="F128" s="56">
        <f>VLOOKUP(VLOOKUP($B128,$J$8:$K$122,2,FALSE),'MSA Areas'!$A$9:$G$38,5,FALSE)</f>
        <v>249980.23177570096</v>
      </c>
      <c r="G128" s="56">
        <f>VLOOKUP(VLOOKUP($B128,$J$8:$K$122,2,FALSE),'MSA Areas'!$A$9:$G$38,6,FALSE)</f>
        <v>319986.03364485985</v>
      </c>
      <c r="H128" s="56">
        <f>VLOOKUP(VLOOKUP($B128,$J$8:$K$122,2,FALSE),'MSA Areas'!$A$9:$G$38,7,FALSE)</f>
        <v>356476.91214953276</v>
      </c>
      <c r="I128" s="8"/>
      <c r="J128" s="8"/>
      <c r="K128" s="8"/>
      <c r="L128" s="8"/>
    </row>
    <row r="129" spans="2:12" ht="12" customHeight="1">
      <c r="B129" s="21"/>
      <c r="C129" s="4" t="s">
        <v>27</v>
      </c>
      <c r="D129" s="57">
        <f>INDEX('MSA Areas'!$A$9:$G$38,MATCH(VLOOKUP($B128,$J$8:$K$122,2,FALSE),'MSA Areas'!$A$9:$A$38,0)+1,3)</f>
        <v>189180.4710280374</v>
      </c>
      <c r="E129" s="57">
        <f>INDEX('MSA Areas'!$A$9:$G$38,MATCH(VLOOKUP($B128,$J$8:$K$122,2,FALSE),'MSA Areas'!$A$9:$A$38,0)+1,4)</f>
        <v>216866.82616822433</v>
      </c>
      <c r="F129" s="57">
        <f>INDEX('MSA Areas'!$A$9:$G$38,MATCH(VLOOKUP($B128,$J$8:$K$122,2,FALSE),'MSA Areas'!$A$9:$A$38,0)+1,5)</f>
        <v>263715.81308411219</v>
      </c>
      <c r="G129" s="57">
        <f>INDEX('MSA Areas'!$A$9:$G$38,MATCH(VLOOKUP($B128,$J$8:$K$122,2,FALSE),'MSA Areas'!$A$9:$A$38,0)+1,6)</f>
        <v>341164.12710280379</v>
      </c>
      <c r="H129" s="57">
        <f>INDEX('MSA Areas'!$A$9:$G$38,MATCH(VLOOKUP($B128,$J$8:$K$122,2,FALSE),'MSA Areas'!$A$9:$A$38,0)+1,7)</f>
        <v>374490.1009345795</v>
      </c>
      <c r="I129" s="8"/>
      <c r="J129" s="8"/>
      <c r="K129" s="8"/>
      <c r="L129" s="8"/>
    </row>
    <row r="130" spans="2:12" ht="12" customHeight="1">
      <c r="B130" s="21"/>
      <c r="D130" s="58"/>
      <c r="E130" s="58"/>
      <c r="F130" s="58"/>
      <c r="G130" s="58"/>
      <c r="H130" s="58"/>
      <c r="I130" s="8"/>
      <c r="J130" s="8"/>
      <c r="K130" s="8"/>
      <c r="L130" s="8"/>
    </row>
    <row r="131" spans="2:12" ht="12" customHeight="1">
      <c r="B131" s="21" t="s">
        <v>11</v>
      </c>
      <c r="C131" s="4" t="s">
        <v>26</v>
      </c>
      <c r="D131" s="56">
        <f>VLOOKUP(VLOOKUP($B131,$J$8:$K$122,2,FALSE),'MSA Areas'!$A$9:$G$38,3,FALSE)</f>
        <v>171250</v>
      </c>
      <c r="E131" s="56">
        <f>VLOOKUP(VLOOKUP($B131,$J$8:$K$122,2,FALSE),'MSA Areas'!$A$9:$G$38,4,FALSE)</f>
        <v>197457.5</v>
      </c>
      <c r="F131" s="56">
        <f>VLOOKUP(VLOOKUP($B131,$J$8:$K$122,2,FALSE),'MSA Areas'!$A$9:$G$38,5,FALSE)</f>
        <v>238140</v>
      </c>
      <c r="G131" s="56">
        <f>VLOOKUP(VLOOKUP($B131,$J$8:$K$122,2,FALSE),'MSA Areas'!$A$9:$G$38,6,FALSE)</f>
        <v>304830</v>
      </c>
      <c r="H131" s="56">
        <f>VLOOKUP(VLOOKUP($B131,$J$8:$K$122,2,FALSE),'MSA Areas'!$A$9:$G$38,7,FALSE)</f>
        <v>339592.5</v>
      </c>
      <c r="I131" s="8"/>
      <c r="J131" s="8"/>
      <c r="K131" s="8"/>
      <c r="L131" s="8"/>
    </row>
    <row r="132" spans="2:12" ht="12" customHeight="1">
      <c r="B132" s="21"/>
      <c r="C132" s="4" t="s">
        <v>27</v>
      </c>
      <c r="D132" s="57">
        <f>INDEX('MSA Areas'!$A$9:$G$38,MATCH(VLOOKUP($B131,$J$8:$K$122,2,FALSE),'MSA Areas'!$A$9:$A$38,0)+1,3)</f>
        <v>180220</v>
      </c>
      <c r="E132" s="57">
        <f>INDEX('MSA Areas'!$A$9:$G$38,MATCH(VLOOKUP($B131,$J$8:$K$122,2,FALSE),'MSA Areas'!$A$9:$A$38,0)+1,4)</f>
        <v>206595</v>
      </c>
      <c r="F132" s="57">
        <f>INDEX('MSA Areas'!$A$9:$G$38,MATCH(VLOOKUP($B131,$J$8:$K$122,2,FALSE),'MSA Areas'!$A$9:$A$38,0)+1,5)</f>
        <v>251225</v>
      </c>
      <c r="G132" s="57">
        <f>INDEX('MSA Areas'!$A$9:$G$38,MATCH(VLOOKUP($B131,$J$8:$K$122,2,FALSE),'MSA Areas'!$A$9:$A$38,0)+1,6)</f>
        <v>325005</v>
      </c>
      <c r="H132" s="57">
        <f>INDEX('MSA Areas'!$A$9:$G$38,MATCH(VLOOKUP($B131,$J$8:$K$122,2,FALSE),'MSA Areas'!$A$9:$A$38,0)+1,7)</f>
        <v>356752.5</v>
      </c>
      <c r="I132" s="8"/>
      <c r="J132" s="8"/>
      <c r="K132" s="8"/>
      <c r="L132" s="8"/>
    </row>
    <row r="133" spans="2:12" ht="12" customHeight="1">
      <c r="B133" s="21"/>
      <c r="D133" s="58"/>
      <c r="E133" s="58"/>
      <c r="F133" s="58"/>
      <c r="G133" s="56"/>
      <c r="H133" s="56"/>
      <c r="I133" s="8"/>
      <c r="J133" s="8"/>
      <c r="K133" s="8"/>
      <c r="L133" s="8"/>
    </row>
    <row r="134" spans="2:12" ht="12" customHeight="1">
      <c r="B134" s="21" t="s">
        <v>63</v>
      </c>
      <c r="C134" s="4" t="s">
        <v>26</v>
      </c>
      <c r="D134" s="56">
        <f>VLOOKUP(VLOOKUP($B134,$J$8:$K$122,2,FALSE),'MSA Areas'!$A$9:$G$38,3,FALSE)</f>
        <v>171121.96261682242</v>
      </c>
      <c r="E134" s="56">
        <f>VLOOKUP(VLOOKUP($B134,$J$8:$K$122,2,FALSE),'MSA Areas'!$A$9:$G$38,4,FALSE)</f>
        <v>197309.86822429908</v>
      </c>
      <c r="F134" s="56">
        <f>VLOOKUP(VLOOKUP($B134,$J$8:$K$122,2,FALSE),'MSA Areas'!$A$9:$G$38,5,FALSE)</f>
        <v>237961.95140186916</v>
      </c>
      <c r="G134" s="56">
        <f>VLOOKUP(VLOOKUP($B134,$J$8:$K$122,2,FALSE),'MSA Areas'!$A$9:$G$38,6,FALSE)</f>
        <v>304602.08971962618</v>
      </c>
      <c r="H134" s="56">
        <f>VLOOKUP(VLOOKUP($B134,$J$8:$K$122,2,FALSE),'MSA Areas'!$A$9:$G$38,7,FALSE)</f>
        <v>339338.59906542057</v>
      </c>
      <c r="I134" s="8"/>
      <c r="J134" s="8"/>
      <c r="K134" s="8"/>
      <c r="L134" s="8"/>
    </row>
    <row r="135" spans="2:12" ht="12" customHeight="1">
      <c r="B135" s="21"/>
      <c r="C135" s="4" t="s">
        <v>27</v>
      </c>
      <c r="D135" s="57">
        <f>INDEX('MSA Areas'!$A$9:$G$38,MATCH(VLOOKUP($B134,$J$8:$K$122,2,FALSE),'MSA Areas'!$A$9:$A$38,0)+1,3)</f>
        <v>180085.25607476637</v>
      </c>
      <c r="E135" s="57">
        <f>INDEX('MSA Areas'!$A$9:$G$38,MATCH(VLOOKUP($B134,$J$8:$K$122,2,FALSE),'MSA Areas'!$A$9:$A$38,0)+1,4)</f>
        <v>206440.53644859814</v>
      </c>
      <c r="F135" s="57">
        <f>INDEX('MSA Areas'!$A$9:$G$38,MATCH(VLOOKUP($B134,$J$8:$K$122,2,FALSE),'MSA Areas'!$A$9:$A$38,0)+1,5)</f>
        <v>251037.16822429906</v>
      </c>
      <c r="G135" s="57">
        <f>INDEX('MSA Areas'!$A$9:$G$38,MATCH(VLOOKUP($B134,$J$8:$K$122,2,FALSE),'MSA Areas'!$A$9:$A$38,0)+1,6)</f>
        <v>324762.00560747663</v>
      </c>
      <c r="H135" s="57">
        <f>INDEX('MSA Areas'!$A$9:$G$38,MATCH(VLOOKUP($B134,$J$8:$K$122,2,FALSE),'MSA Areas'!$A$9:$A$38,0)+1,7)</f>
        <v>356485.76915887848</v>
      </c>
      <c r="I135" s="8"/>
      <c r="J135" s="8"/>
      <c r="K135" s="8"/>
      <c r="L135" s="8"/>
    </row>
    <row r="136" spans="2:12" ht="12" customHeight="1">
      <c r="B136" s="21"/>
      <c r="D136" s="58"/>
      <c r="E136" s="58"/>
      <c r="F136" s="58"/>
      <c r="G136" s="58"/>
      <c r="H136" s="58"/>
      <c r="I136" s="8"/>
      <c r="J136" s="8"/>
      <c r="K136" s="8"/>
      <c r="L136" s="8"/>
    </row>
    <row r="137" spans="2:12" ht="12" customHeight="1">
      <c r="B137" s="21" t="s">
        <v>64</v>
      </c>
      <c r="C137" s="4" t="s">
        <v>26</v>
      </c>
      <c r="D137" s="56">
        <f>VLOOKUP(VLOOKUP($B137,$J$8:$K$122,2,FALSE),'MSA Areas'!$A$9:$G$38,3,FALSE)</f>
        <v>179764.48598130845</v>
      </c>
      <c r="E137" s="56">
        <f>VLOOKUP(VLOOKUP($B137,$J$8:$K$122,2,FALSE),'MSA Areas'!$A$9:$G$38,4,FALSE)</f>
        <v>207275.01308411217</v>
      </c>
      <c r="F137" s="56">
        <f>VLOOKUP(VLOOKUP($B137,$J$8:$K$122,2,FALSE),'MSA Areas'!$A$9:$G$38,5,FALSE)</f>
        <v>249980.23177570096</v>
      </c>
      <c r="G137" s="56">
        <f>VLOOKUP(VLOOKUP($B137,$J$8:$K$122,2,FALSE),'MSA Areas'!$A$9:$G$38,6,FALSE)</f>
        <v>319986.03364485985</v>
      </c>
      <c r="H137" s="56">
        <f>VLOOKUP(VLOOKUP($B137,$J$8:$K$122,2,FALSE),'MSA Areas'!$A$9:$G$38,7,FALSE)</f>
        <v>356476.91214953276</v>
      </c>
      <c r="I137" s="8"/>
      <c r="J137" s="8"/>
      <c r="K137" s="8"/>
      <c r="L137" s="8"/>
    </row>
    <row r="138" spans="2:12" ht="12" customHeight="1">
      <c r="B138" s="21"/>
      <c r="C138" s="4" t="s">
        <v>27</v>
      </c>
      <c r="D138" s="57">
        <f>INDEX('MSA Areas'!$A$9:$G$38,MATCH(VLOOKUP($B137,$J$8:$K$122,2,FALSE),'MSA Areas'!$A$9:$A$38,0)+1,3)</f>
        <v>189180.4710280374</v>
      </c>
      <c r="E138" s="57">
        <f>INDEX('MSA Areas'!$A$9:$G$38,MATCH(VLOOKUP($B137,$J$8:$K$122,2,FALSE),'MSA Areas'!$A$9:$A$38,0)+1,4)</f>
        <v>216866.82616822433</v>
      </c>
      <c r="F138" s="57">
        <f>INDEX('MSA Areas'!$A$9:$G$38,MATCH(VLOOKUP($B137,$J$8:$K$122,2,FALSE),'MSA Areas'!$A$9:$A$38,0)+1,5)</f>
        <v>263715.81308411219</v>
      </c>
      <c r="G138" s="57">
        <f>INDEX('MSA Areas'!$A$9:$G$38,MATCH(VLOOKUP($B137,$J$8:$K$122,2,FALSE),'MSA Areas'!$A$9:$A$38,0)+1,6)</f>
        <v>341164.12710280379</v>
      </c>
      <c r="H138" s="57">
        <f>INDEX('MSA Areas'!$A$9:$G$38,MATCH(VLOOKUP($B137,$J$8:$K$122,2,FALSE),'MSA Areas'!$A$9:$A$38,0)+1,7)</f>
        <v>374490.1009345795</v>
      </c>
      <c r="I138" s="8"/>
      <c r="J138" s="8"/>
      <c r="K138" s="8"/>
      <c r="L138" s="8"/>
    </row>
    <row r="139" spans="2:12" ht="12" customHeight="1">
      <c r="B139" s="21"/>
      <c r="D139" s="58"/>
      <c r="E139" s="58"/>
      <c r="F139" s="58"/>
      <c r="G139" s="58"/>
      <c r="H139" s="56"/>
      <c r="I139" s="8"/>
      <c r="J139" s="8"/>
      <c r="K139" s="8"/>
      <c r="L139" s="8"/>
    </row>
    <row r="140" spans="2:12" ht="12" customHeight="1">
      <c r="B140" s="21" t="s">
        <v>65</v>
      </c>
      <c r="C140" s="4" t="s">
        <v>26</v>
      </c>
      <c r="D140" s="56">
        <f>VLOOKUP(VLOOKUP($B140,$J$8:$K$122,2,FALSE),'MSA Areas'!$A$9:$G$38,3,FALSE)</f>
        <v>176387.5</v>
      </c>
      <c r="E140" s="56">
        <f>VLOOKUP(VLOOKUP($B140,$J$8:$K$122,2,FALSE),'MSA Areas'!$A$9:$G$38,4,FALSE)</f>
        <v>203381.22500000001</v>
      </c>
      <c r="F140" s="56">
        <f>VLOOKUP(VLOOKUP($B140,$J$8:$K$122,2,FALSE),'MSA Areas'!$A$9:$G$38,5,FALSE)</f>
        <v>245284.2</v>
      </c>
      <c r="G140" s="56">
        <f>VLOOKUP(VLOOKUP($B140,$J$8:$K$122,2,FALSE),'MSA Areas'!$A$9:$G$38,6,FALSE)</f>
        <v>313974.90000000002</v>
      </c>
      <c r="H140" s="56">
        <f>VLOOKUP(VLOOKUP($B140,$J$8:$K$122,2,FALSE),'MSA Areas'!$A$9:$G$38,7,FALSE)</f>
        <v>349780.27500000002</v>
      </c>
      <c r="I140" s="8"/>
      <c r="J140" s="8"/>
      <c r="K140" s="8"/>
      <c r="L140" s="8"/>
    </row>
    <row r="141" spans="2:12" ht="12" customHeight="1">
      <c r="B141" s="21"/>
      <c r="C141" s="4" t="s">
        <v>27</v>
      </c>
      <c r="D141" s="57">
        <f>INDEX('MSA Areas'!$A$9:$G$38,MATCH(VLOOKUP($B140,$J$8:$K$122,2,FALSE),'MSA Areas'!$A$9:$A$38,0)+1,3)</f>
        <v>185626.6</v>
      </c>
      <c r="E141" s="57">
        <f>INDEX('MSA Areas'!$A$9:$G$38,MATCH(VLOOKUP($B140,$J$8:$K$122,2,FALSE),'MSA Areas'!$A$9:$A$38,0)+1,4)</f>
        <v>212792.85</v>
      </c>
      <c r="F141" s="57">
        <f>INDEX('MSA Areas'!$A$9:$G$38,MATCH(VLOOKUP($B140,$J$8:$K$122,2,FALSE),'MSA Areas'!$A$9:$A$38,0)+1,5)</f>
        <v>258761.75000000003</v>
      </c>
      <c r="G141" s="57">
        <f>INDEX('MSA Areas'!$A$9:$G$38,MATCH(VLOOKUP($B140,$J$8:$K$122,2,FALSE),'MSA Areas'!$A$9:$A$38,0)+1,6)</f>
        <v>334755.15000000002</v>
      </c>
      <c r="H141" s="57">
        <f>INDEX('MSA Areas'!$A$9:$G$38,MATCH(VLOOKUP($B140,$J$8:$K$122,2,FALSE),'MSA Areas'!$A$9:$A$38,0)+1,7)</f>
        <v>367455.07500000001</v>
      </c>
      <c r="I141" s="8"/>
      <c r="J141" s="8"/>
      <c r="K141" s="8"/>
      <c r="L141" s="8"/>
    </row>
    <row r="142" spans="2:12" ht="12" customHeight="1">
      <c r="B142" s="21"/>
      <c r="D142" s="58"/>
      <c r="E142" s="58"/>
      <c r="F142" s="58"/>
      <c r="G142" s="58"/>
      <c r="H142" s="58"/>
      <c r="I142" s="8"/>
      <c r="J142" s="8"/>
      <c r="K142" s="8"/>
      <c r="L142" s="8"/>
    </row>
    <row r="143" spans="2:12" ht="12" customHeight="1">
      <c r="B143" s="21" t="s">
        <v>66</v>
      </c>
      <c r="C143" s="4" t="s">
        <v>26</v>
      </c>
      <c r="D143" s="56">
        <f>VLOOKUP(VLOOKUP($B143,$J$8:$K$122,2,FALSE),'MSA Areas'!$A$9:$G$38,3,FALSE)</f>
        <v>152412.5</v>
      </c>
      <c r="E143" s="56">
        <f>VLOOKUP(VLOOKUP($B143,$J$8:$K$122,2,FALSE),'MSA Areas'!$A$9:$G$38,4,FALSE)</f>
        <v>175737.17500000002</v>
      </c>
      <c r="F143" s="56">
        <f>VLOOKUP(VLOOKUP($B143,$J$8:$K$122,2,FALSE),'MSA Areas'!$A$9:$G$38,5,FALSE)</f>
        <v>211944.6</v>
      </c>
      <c r="G143" s="56">
        <f>VLOOKUP(VLOOKUP($B143,$J$8:$K$122,2,FALSE),'MSA Areas'!$A$9:$G$38,6,FALSE)</f>
        <v>271298.7</v>
      </c>
      <c r="H143" s="56">
        <f>VLOOKUP(VLOOKUP($B143,$J$8:$K$122,2,FALSE),'MSA Areas'!$A$9:$G$38,7,FALSE)</f>
        <v>302237.32500000001</v>
      </c>
      <c r="I143" s="8"/>
      <c r="J143" s="8"/>
      <c r="K143" s="8"/>
      <c r="L143" s="8"/>
    </row>
    <row r="144" spans="2:12" ht="12" customHeight="1">
      <c r="B144" s="21"/>
      <c r="C144" s="4" t="s">
        <v>27</v>
      </c>
      <c r="D144" s="57">
        <f>INDEX('MSA Areas'!$A$9:$G$38,MATCH(VLOOKUP($B143,$J$8:$K$122,2,FALSE),'MSA Areas'!$A$9:$A$38,0)+1,3)</f>
        <v>160395.80000000002</v>
      </c>
      <c r="E144" s="57">
        <f>INDEX('MSA Areas'!$A$9:$G$38,MATCH(VLOOKUP($B143,$J$8:$K$122,2,FALSE),'MSA Areas'!$A$9:$A$38,0)+1,4)</f>
        <v>183869.55000000002</v>
      </c>
      <c r="F144" s="57">
        <f>INDEX('MSA Areas'!$A$9:$G$38,MATCH(VLOOKUP($B143,$J$8:$K$122,2,FALSE),'MSA Areas'!$A$9:$A$38,0)+1,5)</f>
        <v>223590.25</v>
      </c>
      <c r="G144" s="57">
        <f>INDEX('MSA Areas'!$A$9:$G$38,MATCH(VLOOKUP($B143,$J$8:$K$122,2,FALSE),'MSA Areas'!$A$9:$A$38,0)+1,6)</f>
        <v>289254.45</v>
      </c>
      <c r="H144" s="57">
        <f>INDEX('MSA Areas'!$A$9:$G$38,MATCH(VLOOKUP($B143,$J$8:$K$122,2,FALSE),'MSA Areas'!$A$9:$A$38,0)+1,7)</f>
        <v>317509.72500000003</v>
      </c>
      <c r="I144" s="8"/>
      <c r="J144" s="8"/>
      <c r="K144" s="8"/>
      <c r="L144" s="8"/>
    </row>
    <row r="145" spans="2:12" ht="12" customHeight="1">
      <c r="B145" s="21"/>
      <c r="D145" s="58"/>
      <c r="E145" s="58"/>
      <c r="F145" s="58"/>
      <c r="G145" s="58"/>
      <c r="H145" s="58"/>
      <c r="I145" s="8"/>
      <c r="J145" s="8"/>
      <c r="K145" s="8"/>
      <c r="L145" s="8"/>
    </row>
    <row r="146" spans="2:12" ht="12" customHeight="1">
      <c r="B146" s="21" t="s">
        <v>67</v>
      </c>
      <c r="C146" s="4" t="s">
        <v>26</v>
      </c>
      <c r="D146" s="56">
        <f>VLOOKUP(VLOOKUP($B146,$J$8:$K$122,2,FALSE),'MSA Areas'!$A$9:$G$38,3,FALSE)</f>
        <v>152412.5</v>
      </c>
      <c r="E146" s="56">
        <f>VLOOKUP(VLOOKUP($B146,$J$8:$K$122,2,FALSE),'MSA Areas'!$A$9:$G$38,4,FALSE)</f>
        <v>175737.17500000002</v>
      </c>
      <c r="F146" s="56">
        <f>VLOOKUP(VLOOKUP($B146,$J$8:$K$122,2,FALSE),'MSA Areas'!$A$9:$G$38,5,FALSE)</f>
        <v>211944.6</v>
      </c>
      <c r="G146" s="56">
        <f>VLOOKUP(VLOOKUP($B146,$J$8:$K$122,2,FALSE),'MSA Areas'!$A$9:$G$38,6,FALSE)</f>
        <v>271298.7</v>
      </c>
      <c r="H146" s="56">
        <f>VLOOKUP(VLOOKUP($B146,$J$8:$K$122,2,FALSE),'MSA Areas'!$A$9:$G$38,7,FALSE)</f>
        <v>302237.32500000001</v>
      </c>
      <c r="I146" s="8"/>
      <c r="J146" s="8"/>
      <c r="K146" s="8"/>
      <c r="L146" s="8"/>
    </row>
    <row r="147" spans="2:12" ht="12" customHeight="1">
      <c r="B147" s="21"/>
      <c r="C147" s="4" t="s">
        <v>27</v>
      </c>
      <c r="D147" s="57">
        <f>INDEX('MSA Areas'!$A$9:$G$38,MATCH(VLOOKUP($B146,$J$8:$K$122,2,FALSE),'MSA Areas'!$A$9:$A$38,0)+1,3)</f>
        <v>160395.80000000002</v>
      </c>
      <c r="E147" s="57">
        <f>INDEX('MSA Areas'!$A$9:$G$38,MATCH(VLOOKUP($B146,$J$8:$K$122,2,FALSE),'MSA Areas'!$A$9:$A$38,0)+1,4)</f>
        <v>183869.55000000002</v>
      </c>
      <c r="F147" s="57">
        <f>INDEX('MSA Areas'!$A$9:$G$38,MATCH(VLOOKUP($B146,$J$8:$K$122,2,FALSE),'MSA Areas'!$A$9:$A$38,0)+1,5)</f>
        <v>223590.25</v>
      </c>
      <c r="G147" s="57">
        <f>INDEX('MSA Areas'!$A$9:$G$38,MATCH(VLOOKUP($B146,$J$8:$K$122,2,FALSE),'MSA Areas'!$A$9:$A$38,0)+1,6)</f>
        <v>289254.45</v>
      </c>
      <c r="H147" s="57">
        <f>INDEX('MSA Areas'!$A$9:$G$38,MATCH(VLOOKUP($B146,$J$8:$K$122,2,FALSE),'MSA Areas'!$A$9:$A$38,0)+1,7)</f>
        <v>317509.72500000003</v>
      </c>
      <c r="I147" s="8"/>
      <c r="J147" s="8"/>
      <c r="K147" s="8"/>
      <c r="L147" s="8"/>
    </row>
    <row r="148" spans="2:12" ht="12" customHeight="1">
      <c r="B148" s="21"/>
      <c r="D148" s="58"/>
      <c r="E148" s="58"/>
      <c r="F148" s="58"/>
      <c r="G148" s="58"/>
      <c r="H148" s="58"/>
      <c r="I148" s="8"/>
      <c r="J148" s="8"/>
      <c r="K148" s="8"/>
      <c r="L148" s="8"/>
    </row>
    <row r="149" spans="2:12" ht="12" customHeight="1">
      <c r="B149" s="21" t="s">
        <v>12</v>
      </c>
      <c r="C149" s="4" t="s">
        <v>26</v>
      </c>
      <c r="D149" s="56">
        <f>VLOOKUP(VLOOKUP($B149,$J$8:$K$122,2,FALSE),'MSA Areas'!$A$9:$G$38,3,FALSE)</f>
        <v>184950</v>
      </c>
      <c r="E149" s="56">
        <f>VLOOKUP(VLOOKUP($B149,$J$8:$K$122,2,FALSE),'MSA Areas'!$A$9:$G$38,4,FALSE)</f>
        <v>213254.1</v>
      </c>
      <c r="F149" s="56">
        <f>VLOOKUP(VLOOKUP($B149,$J$8:$K$122,2,FALSE),'MSA Areas'!$A$9:$G$38,5,FALSE)</f>
        <v>257191.2</v>
      </c>
      <c r="G149" s="56">
        <f>VLOOKUP(VLOOKUP($B149,$J$8:$K$122,2,FALSE),'MSA Areas'!$A$9:$G$38,6,FALSE)</f>
        <v>329216.40000000002</v>
      </c>
      <c r="H149" s="56">
        <f>VLOOKUP(VLOOKUP($B149,$J$8:$K$122,2,FALSE),'MSA Areas'!$A$9:$G$38,7,FALSE)</f>
        <v>366759.9</v>
      </c>
      <c r="I149" s="8"/>
      <c r="J149" s="8"/>
      <c r="K149" s="8"/>
      <c r="L149" s="8"/>
    </row>
    <row r="150" spans="2:12" ht="12" customHeight="1">
      <c r="B150" s="21"/>
      <c r="C150" s="4" t="s">
        <v>27</v>
      </c>
      <c r="D150" s="57">
        <f>INDEX('MSA Areas'!$A$9:$G$38,MATCH(VLOOKUP($B149,$J$8:$K$122,2,FALSE),'MSA Areas'!$A$9:$A$38,0)+1,3)</f>
        <v>194637.6</v>
      </c>
      <c r="E150" s="57">
        <f>INDEX('MSA Areas'!$A$9:$G$38,MATCH(VLOOKUP($B149,$J$8:$K$122,2,FALSE),'MSA Areas'!$A$9:$A$38,0)+1,4)</f>
        <v>223122.6</v>
      </c>
      <c r="F150" s="57">
        <f>INDEX('MSA Areas'!$A$9:$G$38,MATCH(VLOOKUP($B149,$J$8:$K$122,2,FALSE),'MSA Areas'!$A$9:$A$38,0)+1,5)</f>
        <v>271323</v>
      </c>
      <c r="G150" s="57">
        <f>INDEX('MSA Areas'!$A$9:$G$38,MATCH(VLOOKUP($B149,$J$8:$K$122,2,FALSE),'MSA Areas'!$A$9:$A$38,0)+1,6)</f>
        <v>351005.4</v>
      </c>
      <c r="H150" s="57">
        <f>INDEX('MSA Areas'!$A$9:$G$38,MATCH(VLOOKUP($B149,$J$8:$K$122,2,FALSE),'MSA Areas'!$A$9:$A$38,0)+1,7)</f>
        <v>385292.7</v>
      </c>
      <c r="I150" s="8"/>
      <c r="J150" s="8"/>
      <c r="K150" s="8"/>
      <c r="L150" s="8"/>
    </row>
    <row r="151" spans="2:12" ht="12" customHeight="1">
      <c r="B151" s="21"/>
      <c r="D151" s="58"/>
      <c r="E151" s="58"/>
      <c r="F151" s="58"/>
      <c r="G151" s="58"/>
      <c r="H151" s="58"/>
      <c r="I151" s="8"/>
      <c r="J151" s="8"/>
      <c r="K151" s="8"/>
      <c r="L151" s="8"/>
    </row>
    <row r="152" spans="2:12" ht="12" customHeight="1">
      <c r="B152" s="21" t="s">
        <v>68</v>
      </c>
      <c r="C152" s="4" t="s">
        <v>26</v>
      </c>
      <c r="D152" s="56">
        <f>VLOOKUP(VLOOKUP($B152,$J$8:$K$122,2,FALSE),'MSA Areas'!$A$9:$G$38,3,FALSE)</f>
        <v>155565.42056074768</v>
      </c>
      <c r="E152" s="56">
        <f>VLOOKUP(VLOOKUP($B152,$J$8:$K$122,2,FALSE),'MSA Areas'!$A$9:$G$38,4,FALSE)</f>
        <v>179372.60747663552</v>
      </c>
      <c r="F152" s="56">
        <f>VLOOKUP(VLOOKUP($B152,$J$8:$K$122,2,FALSE),'MSA Areas'!$A$9:$G$38,5,FALSE)</f>
        <v>216329.04672897197</v>
      </c>
      <c r="G152" s="56">
        <f>VLOOKUP(VLOOKUP($B152,$J$8:$K$122,2,FALSE),'MSA Areas'!$A$9:$G$38,6,FALSE)</f>
        <v>276910.99065420561</v>
      </c>
      <c r="H152" s="56">
        <f>VLOOKUP(VLOOKUP($B152,$J$8:$K$122,2,FALSE),'MSA Areas'!$A$9:$G$38,7,FALSE)</f>
        <v>308489.63551401871</v>
      </c>
      <c r="I152" s="8"/>
      <c r="J152" s="8"/>
      <c r="K152" s="8"/>
      <c r="L152" s="8"/>
    </row>
    <row r="153" spans="2:12" ht="12" customHeight="1">
      <c r="B153" s="21"/>
      <c r="C153" s="4" t="s">
        <v>27</v>
      </c>
      <c r="D153" s="57">
        <f>INDEX('MSA Areas'!$A$9:$G$38,MATCH(VLOOKUP($B152,$J$8:$K$122,2,FALSE),'MSA Areas'!$A$9:$A$38,0)+1,3)</f>
        <v>163713.86915887852</v>
      </c>
      <c r="E153" s="57">
        <f>INDEX('MSA Areas'!$A$9:$G$38,MATCH(VLOOKUP($B152,$J$8:$K$122,2,FALSE),'MSA Areas'!$A$9:$A$38,0)+1,4)</f>
        <v>187673.21495327103</v>
      </c>
      <c r="F153" s="57">
        <f>INDEX('MSA Areas'!$A$9:$G$38,MATCH(VLOOKUP($B152,$J$8:$K$122,2,FALSE),'MSA Areas'!$A$9:$A$38,0)+1,5)</f>
        <v>228215.60747663552</v>
      </c>
      <c r="G153" s="57">
        <f>INDEX('MSA Areas'!$A$9:$G$38,MATCH(VLOOKUP($B152,$J$8:$K$122,2,FALSE),'MSA Areas'!$A$9:$A$38,0)+1,6)</f>
        <v>295238.18691588787</v>
      </c>
      <c r="H153" s="57">
        <f>INDEX('MSA Areas'!$A$9:$G$38,MATCH(VLOOKUP($B152,$J$8:$K$122,2,FALSE),'MSA Areas'!$A$9:$A$38,0)+1,7)</f>
        <v>324077.97196261684</v>
      </c>
      <c r="I153" s="8"/>
      <c r="J153" s="8"/>
      <c r="K153" s="8"/>
      <c r="L153" s="8"/>
    </row>
    <row r="154" spans="2:12" ht="12" customHeight="1">
      <c r="B154" s="21"/>
      <c r="D154" s="58"/>
      <c r="E154" s="58"/>
      <c r="F154" s="58"/>
      <c r="G154" s="58"/>
      <c r="H154" s="58"/>
      <c r="I154" s="8"/>
      <c r="J154" s="8"/>
      <c r="K154" s="8"/>
      <c r="L154" s="8"/>
    </row>
    <row r="155" spans="2:12" ht="12" customHeight="1">
      <c r="B155" s="21" t="s">
        <v>13</v>
      </c>
      <c r="C155" s="4" t="s">
        <v>26</v>
      </c>
      <c r="D155" s="56">
        <f>VLOOKUP(VLOOKUP($B155,$J$8:$K$122,2,FALSE),'MSA Areas'!$A$9:$G$38,3,FALSE)</f>
        <v>184950</v>
      </c>
      <c r="E155" s="56">
        <f>VLOOKUP(VLOOKUP($B155,$J$8:$K$122,2,FALSE),'MSA Areas'!$A$9:$G$38,4,FALSE)</f>
        <v>213254.1</v>
      </c>
      <c r="F155" s="56">
        <f>VLOOKUP(VLOOKUP($B155,$J$8:$K$122,2,FALSE),'MSA Areas'!$A$9:$G$38,5,FALSE)</f>
        <v>257191.2</v>
      </c>
      <c r="G155" s="56">
        <f>VLOOKUP(VLOOKUP($B155,$J$8:$K$122,2,FALSE),'MSA Areas'!$A$9:$G$38,6,FALSE)</f>
        <v>329216.40000000002</v>
      </c>
      <c r="H155" s="56">
        <f>VLOOKUP(VLOOKUP($B155,$J$8:$K$122,2,FALSE),'MSA Areas'!$A$9:$G$38,7,FALSE)</f>
        <v>366759.9</v>
      </c>
      <c r="I155" s="8"/>
      <c r="J155" s="8"/>
      <c r="K155" s="8"/>
      <c r="L155" s="8"/>
    </row>
    <row r="156" spans="2:12" ht="12" customHeight="1">
      <c r="B156" s="21"/>
      <c r="C156" s="4" t="s">
        <v>27</v>
      </c>
      <c r="D156" s="57">
        <f>INDEX('MSA Areas'!$A$9:$G$38,MATCH(VLOOKUP($B155,$J$8:$K$122,2,FALSE),'MSA Areas'!$A$9:$A$38,0)+1,3)</f>
        <v>194637.6</v>
      </c>
      <c r="E156" s="57">
        <f>INDEX('MSA Areas'!$A$9:$G$38,MATCH(VLOOKUP($B155,$J$8:$K$122,2,FALSE),'MSA Areas'!$A$9:$A$38,0)+1,4)</f>
        <v>223122.6</v>
      </c>
      <c r="F156" s="57">
        <f>INDEX('MSA Areas'!$A$9:$G$38,MATCH(VLOOKUP($B155,$J$8:$K$122,2,FALSE),'MSA Areas'!$A$9:$A$38,0)+1,5)</f>
        <v>271323</v>
      </c>
      <c r="G156" s="57">
        <f>INDEX('MSA Areas'!$A$9:$G$38,MATCH(VLOOKUP($B155,$J$8:$K$122,2,FALSE),'MSA Areas'!$A$9:$A$38,0)+1,6)</f>
        <v>351005.4</v>
      </c>
      <c r="H156" s="57">
        <f>INDEX('MSA Areas'!$A$9:$G$38,MATCH(VLOOKUP($B155,$J$8:$K$122,2,FALSE),'MSA Areas'!$A$9:$A$38,0)+1,7)</f>
        <v>385292.7</v>
      </c>
      <c r="I156" s="8"/>
      <c r="J156" s="8"/>
      <c r="K156" s="8"/>
      <c r="L156" s="8"/>
    </row>
    <row r="157" spans="2:12" ht="12" customHeight="1">
      <c r="B157" s="21"/>
      <c r="D157" s="58"/>
      <c r="E157" s="58"/>
      <c r="F157" s="58"/>
      <c r="G157" s="58"/>
      <c r="H157" s="58"/>
      <c r="I157" s="8"/>
      <c r="J157" s="8"/>
      <c r="K157" s="8"/>
      <c r="L157" s="8"/>
    </row>
    <row r="158" spans="2:12" ht="12" customHeight="1">
      <c r="B158" s="21" t="s">
        <v>69</v>
      </c>
      <c r="C158" s="4" t="s">
        <v>26</v>
      </c>
      <c r="D158" s="56">
        <f>VLOOKUP(VLOOKUP($B158,$J$8:$K$122,2,FALSE),'MSA Areas'!$A$9:$G$38,3,FALSE)</f>
        <v>184950</v>
      </c>
      <c r="E158" s="56">
        <f>VLOOKUP(VLOOKUP($B158,$J$8:$K$122,2,FALSE),'MSA Areas'!$A$9:$G$38,4,FALSE)</f>
        <v>213254.1</v>
      </c>
      <c r="F158" s="56">
        <f>VLOOKUP(VLOOKUP($B158,$J$8:$K$122,2,FALSE),'MSA Areas'!$A$9:$G$38,5,FALSE)</f>
        <v>257191.2</v>
      </c>
      <c r="G158" s="56">
        <f>VLOOKUP(VLOOKUP($B158,$J$8:$K$122,2,FALSE),'MSA Areas'!$A$9:$G$38,6,FALSE)</f>
        <v>329216.40000000002</v>
      </c>
      <c r="H158" s="56">
        <f>VLOOKUP(VLOOKUP($B158,$J$8:$K$122,2,FALSE),'MSA Areas'!$A$9:$G$38,7,FALSE)</f>
        <v>366759.9</v>
      </c>
      <c r="I158" s="8"/>
      <c r="J158" s="8"/>
      <c r="K158" s="8"/>
      <c r="L158" s="8"/>
    </row>
    <row r="159" spans="2:12" ht="12" customHeight="1">
      <c r="B159" s="21"/>
      <c r="C159" s="4" t="s">
        <v>27</v>
      </c>
      <c r="D159" s="57">
        <f>INDEX('MSA Areas'!$A$9:$G$38,MATCH(VLOOKUP($B158,$J$8:$K$122,2,FALSE),'MSA Areas'!$A$9:$A$38,0)+1,3)</f>
        <v>194637.6</v>
      </c>
      <c r="E159" s="57">
        <f>INDEX('MSA Areas'!$A$9:$G$38,MATCH(VLOOKUP($B158,$J$8:$K$122,2,FALSE),'MSA Areas'!$A$9:$A$38,0)+1,4)</f>
        <v>223122.6</v>
      </c>
      <c r="F159" s="57">
        <f>INDEX('MSA Areas'!$A$9:$G$38,MATCH(VLOOKUP($B158,$J$8:$K$122,2,FALSE),'MSA Areas'!$A$9:$A$38,0)+1,5)</f>
        <v>271323</v>
      </c>
      <c r="G159" s="57">
        <f>INDEX('MSA Areas'!$A$9:$G$38,MATCH(VLOOKUP($B158,$J$8:$K$122,2,FALSE),'MSA Areas'!$A$9:$A$38,0)+1,6)</f>
        <v>351005.4</v>
      </c>
      <c r="H159" s="57">
        <f>INDEX('MSA Areas'!$A$9:$G$38,MATCH(VLOOKUP($B158,$J$8:$K$122,2,FALSE),'MSA Areas'!$A$9:$A$38,0)+1,7)</f>
        <v>385292.7</v>
      </c>
      <c r="I159" s="8"/>
      <c r="J159" s="8"/>
      <c r="K159" s="8"/>
      <c r="L159" s="8"/>
    </row>
    <row r="160" spans="2:12" ht="12" customHeight="1">
      <c r="B160" s="21"/>
      <c r="D160" s="58"/>
      <c r="E160" s="58"/>
      <c r="F160" s="58"/>
      <c r="G160" s="58"/>
      <c r="H160" s="58"/>
      <c r="I160" s="8"/>
      <c r="J160" s="8"/>
      <c r="K160" s="8"/>
      <c r="L160" s="8"/>
    </row>
    <row r="161" spans="2:12" ht="12" customHeight="1">
      <c r="B161" s="21" t="s">
        <v>14</v>
      </c>
      <c r="C161" s="4" t="s">
        <v>26</v>
      </c>
      <c r="D161" s="56">
        <f>VLOOKUP(VLOOKUP($B161,$J$8:$K$122,2,FALSE),'MSA Areas'!$A$9:$G$38,3,FALSE)</f>
        <v>176387.5</v>
      </c>
      <c r="E161" s="56">
        <f>VLOOKUP(VLOOKUP($B161,$J$8:$K$122,2,FALSE),'MSA Areas'!$A$9:$G$38,4,FALSE)</f>
        <v>203381.22500000001</v>
      </c>
      <c r="F161" s="56">
        <f>VLOOKUP(VLOOKUP($B161,$J$8:$K$122,2,FALSE),'MSA Areas'!$A$9:$G$38,5,FALSE)</f>
        <v>245284.2</v>
      </c>
      <c r="G161" s="56">
        <f>VLOOKUP(VLOOKUP($B161,$J$8:$K$122,2,FALSE),'MSA Areas'!$A$9:$G$38,6,FALSE)</f>
        <v>313974.90000000002</v>
      </c>
      <c r="H161" s="56">
        <f>VLOOKUP(VLOOKUP($B161,$J$8:$K$122,2,FALSE),'MSA Areas'!$A$9:$G$38,7,FALSE)</f>
        <v>349780.27500000002</v>
      </c>
      <c r="I161" s="8"/>
      <c r="J161" s="8"/>
      <c r="K161" s="8"/>
      <c r="L161" s="8"/>
    </row>
    <row r="162" spans="2:12" ht="12" customHeight="1">
      <c r="B162" s="21"/>
      <c r="C162" s="4" t="s">
        <v>27</v>
      </c>
      <c r="D162" s="57">
        <f>INDEX('MSA Areas'!$A$9:$G$38,MATCH(VLOOKUP($B161,$J$8:$K$122,2,FALSE),'MSA Areas'!$A$9:$A$38,0)+1,3)</f>
        <v>185626.6</v>
      </c>
      <c r="E162" s="57">
        <f>INDEX('MSA Areas'!$A$9:$G$38,MATCH(VLOOKUP($B161,$J$8:$K$122,2,FALSE),'MSA Areas'!$A$9:$A$38,0)+1,4)</f>
        <v>212792.85</v>
      </c>
      <c r="F162" s="57">
        <f>INDEX('MSA Areas'!$A$9:$G$38,MATCH(VLOOKUP($B161,$J$8:$K$122,2,FALSE),'MSA Areas'!$A$9:$A$38,0)+1,5)</f>
        <v>258761.75000000003</v>
      </c>
      <c r="G162" s="57">
        <f>INDEX('MSA Areas'!$A$9:$G$38,MATCH(VLOOKUP($B161,$J$8:$K$122,2,FALSE),'MSA Areas'!$A$9:$A$38,0)+1,6)</f>
        <v>334755.15000000002</v>
      </c>
      <c r="H162" s="57">
        <f>INDEX('MSA Areas'!$A$9:$G$38,MATCH(VLOOKUP($B161,$J$8:$K$122,2,FALSE),'MSA Areas'!$A$9:$A$38,0)+1,7)</f>
        <v>367455.07500000001</v>
      </c>
      <c r="I162" s="8"/>
      <c r="J162" s="8"/>
      <c r="K162" s="8"/>
      <c r="L162" s="8"/>
    </row>
    <row r="163" spans="2:12" ht="12" customHeight="1">
      <c r="B163" s="21"/>
      <c r="D163" s="58"/>
      <c r="E163" s="58"/>
      <c r="F163" s="58"/>
      <c r="G163" s="58"/>
      <c r="H163" s="58"/>
      <c r="I163" s="8"/>
      <c r="J163" s="8"/>
      <c r="K163" s="8"/>
      <c r="L163" s="8"/>
    </row>
    <row r="164" spans="2:12" ht="12" customHeight="1">
      <c r="B164" s="21" t="s">
        <v>70</v>
      </c>
      <c r="C164" s="4" t="s">
        <v>26</v>
      </c>
      <c r="D164" s="56">
        <f>VLOOKUP(VLOOKUP($B164,$J$8:$K$122,2,FALSE),'MSA Areas'!$A$9:$G$38,3,FALSE)</f>
        <v>171121.96261682242</v>
      </c>
      <c r="E164" s="56">
        <f>VLOOKUP(VLOOKUP($B164,$J$8:$K$122,2,FALSE),'MSA Areas'!$A$9:$G$38,4,FALSE)</f>
        <v>197309.86822429908</v>
      </c>
      <c r="F164" s="56">
        <f>VLOOKUP(VLOOKUP($B164,$J$8:$K$122,2,FALSE),'MSA Areas'!$A$9:$G$38,5,FALSE)</f>
        <v>237961.95140186916</v>
      </c>
      <c r="G164" s="56">
        <f>VLOOKUP(VLOOKUP($B164,$J$8:$K$122,2,FALSE),'MSA Areas'!$A$9:$G$38,6,FALSE)</f>
        <v>304602.08971962618</v>
      </c>
      <c r="H164" s="56">
        <f>VLOOKUP(VLOOKUP($B164,$J$8:$K$122,2,FALSE),'MSA Areas'!$A$9:$G$38,7,FALSE)</f>
        <v>339338.59906542057</v>
      </c>
      <c r="I164" s="8"/>
      <c r="J164" s="8"/>
      <c r="K164" s="8"/>
      <c r="L164" s="8"/>
    </row>
    <row r="165" spans="2:12" ht="12" customHeight="1">
      <c r="B165" s="21"/>
      <c r="C165" s="4" t="s">
        <v>27</v>
      </c>
      <c r="D165" s="57">
        <f>INDEX('MSA Areas'!$A$9:$G$38,MATCH(VLOOKUP($B164,$J$8:$K$122,2,FALSE),'MSA Areas'!$A$9:$A$38,0)+1,3)</f>
        <v>180085.25607476637</v>
      </c>
      <c r="E165" s="57">
        <f>INDEX('MSA Areas'!$A$9:$G$38,MATCH(VLOOKUP($B164,$J$8:$K$122,2,FALSE),'MSA Areas'!$A$9:$A$38,0)+1,4)</f>
        <v>206440.53644859814</v>
      </c>
      <c r="F165" s="57">
        <f>INDEX('MSA Areas'!$A$9:$G$38,MATCH(VLOOKUP($B164,$J$8:$K$122,2,FALSE),'MSA Areas'!$A$9:$A$38,0)+1,5)</f>
        <v>251037.16822429906</v>
      </c>
      <c r="G165" s="57">
        <f>INDEX('MSA Areas'!$A$9:$G$38,MATCH(VLOOKUP($B164,$J$8:$K$122,2,FALSE),'MSA Areas'!$A$9:$A$38,0)+1,6)</f>
        <v>324762.00560747663</v>
      </c>
      <c r="H165" s="57">
        <f>INDEX('MSA Areas'!$A$9:$G$38,MATCH(VLOOKUP($B164,$J$8:$K$122,2,FALSE),'MSA Areas'!$A$9:$A$38,0)+1,7)</f>
        <v>356485.76915887848</v>
      </c>
      <c r="I165" s="8"/>
      <c r="J165" s="8"/>
      <c r="K165" s="8"/>
      <c r="L165" s="8"/>
    </row>
    <row r="166" spans="2:12" ht="12" customHeight="1">
      <c r="B166" s="21"/>
      <c r="D166" s="58"/>
      <c r="E166" s="58"/>
      <c r="F166" s="58"/>
      <c r="G166" s="58"/>
      <c r="H166" s="58"/>
      <c r="I166" s="8"/>
      <c r="J166" s="8"/>
      <c r="K166" s="8"/>
      <c r="L166" s="8"/>
    </row>
    <row r="167" spans="2:12" ht="12" customHeight="1">
      <c r="B167" s="21" t="s">
        <v>71</v>
      </c>
      <c r="C167" s="4" t="s">
        <v>26</v>
      </c>
      <c r="D167" s="56">
        <f>VLOOKUP(VLOOKUP($B167,$J$8:$K$122,2,FALSE),'MSA Areas'!$A$9:$G$38,3,FALSE)</f>
        <v>184950</v>
      </c>
      <c r="E167" s="56">
        <f>VLOOKUP(VLOOKUP($B167,$J$8:$K$122,2,FALSE),'MSA Areas'!$A$9:$G$38,4,FALSE)</f>
        <v>213254.1</v>
      </c>
      <c r="F167" s="56">
        <f>VLOOKUP(VLOOKUP($B167,$J$8:$K$122,2,FALSE),'MSA Areas'!$A$9:$G$38,5,FALSE)</f>
        <v>257191.2</v>
      </c>
      <c r="G167" s="56">
        <f>VLOOKUP(VLOOKUP($B167,$J$8:$K$122,2,FALSE),'MSA Areas'!$A$9:$G$38,6,FALSE)</f>
        <v>329216.40000000002</v>
      </c>
      <c r="H167" s="56">
        <f>VLOOKUP(VLOOKUP($B167,$J$8:$K$122,2,FALSE),'MSA Areas'!$A$9:$G$38,7,FALSE)</f>
        <v>366759.9</v>
      </c>
      <c r="I167" s="8"/>
      <c r="J167" s="8"/>
      <c r="K167" s="8"/>
      <c r="L167" s="8"/>
    </row>
    <row r="168" spans="2:12" ht="12" customHeight="1">
      <c r="B168" s="21"/>
      <c r="C168" s="4" t="s">
        <v>27</v>
      </c>
      <c r="D168" s="57">
        <f>INDEX('MSA Areas'!$A$9:$G$38,MATCH(VLOOKUP($B167,$J$8:$K$122,2,FALSE),'MSA Areas'!$A$9:$A$38,0)+1,3)</f>
        <v>194637.6</v>
      </c>
      <c r="E168" s="57">
        <f>INDEX('MSA Areas'!$A$9:$G$38,MATCH(VLOOKUP($B167,$J$8:$K$122,2,FALSE),'MSA Areas'!$A$9:$A$38,0)+1,4)</f>
        <v>223122.6</v>
      </c>
      <c r="F168" s="57">
        <f>INDEX('MSA Areas'!$A$9:$G$38,MATCH(VLOOKUP($B167,$J$8:$K$122,2,FALSE),'MSA Areas'!$A$9:$A$38,0)+1,5)</f>
        <v>271323</v>
      </c>
      <c r="G168" s="57">
        <f>INDEX('MSA Areas'!$A$9:$G$38,MATCH(VLOOKUP($B167,$J$8:$K$122,2,FALSE),'MSA Areas'!$A$9:$A$38,0)+1,6)</f>
        <v>351005.4</v>
      </c>
      <c r="H168" s="57">
        <f>INDEX('MSA Areas'!$A$9:$G$38,MATCH(VLOOKUP($B167,$J$8:$K$122,2,FALSE),'MSA Areas'!$A$9:$A$38,0)+1,7)</f>
        <v>385292.7</v>
      </c>
      <c r="I168" s="8"/>
      <c r="J168" s="8"/>
      <c r="K168" s="8"/>
      <c r="L168" s="8"/>
    </row>
    <row r="169" spans="2:12" ht="12" customHeight="1">
      <c r="B169" s="21"/>
      <c r="D169" s="58"/>
      <c r="E169" s="58"/>
      <c r="F169" s="58"/>
      <c r="G169" s="58"/>
      <c r="H169" s="58"/>
      <c r="I169" s="8"/>
      <c r="J169" s="8"/>
      <c r="K169" s="8"/>
      <c r="L169" s="8"/>
    </row>
    <row r="170" spans="2:12" ht="12" customHeight="1">
      <c r="B170" s="21" t="s">
        <v>15</v>
      </c>
      <c r="C170" s="4" t="s">
        <v>26</v>
      </c>
      <c r="D170" s="56">
        <f>VLOOKUP(VLOOKUP($B170,$J$8:$K$122,2,FALSE),'MSA Areas'!$A$9:$G$38,3,FALSE)</f>
        <v>171121.96261682242</v>
      </c>
      <c r="E170" s="56">
        <f>VLOOKUP(VLOOKUP($B170,$J$8:$K$122,2,FALSE),'MSA Areas'!$A$9:$G$38,4,FALSE)</f>
        <v>197309.86822429908</v>
      </c>
      <c r="F170" s="56">
        <f>VLOOKUP(VLOOKUP($B170,$J$8:$K$122,2,FALSE),'MSA Areas'!$A$9:$G$38,5,FALSE)</f>
        <v>237961.95140186916</v>
      </c>
      <c r="G170" s="56">
        <f>VLOOKUP(VLOOKUP($B170,$J$8:$K$122,2,FALSE),'MSA Areas'!$A$9:$G$38,6,FALSE)</f>
        <v>304602.08971962618</v>
      </c>
      <c r="H170" s="56">
        <f>VLOOKUP(VLOOKUP($B170,$J$8:$K$122,2,FALSE),'MSA Areas'!$A$9:$G$38,7,FALSE)</f>
        <v>339338.59906542057</v>
      </c>
      <c r="I170" s="8"/>
      <c r="J170" s="8"/>
      <c r="K170" s="8"/>
      <c r="L170" s="8"/>
    </row>
    <row r="171" spans="2:12" ht="12" customHeight="1">
      <c r="B171" s="21"/>
      <c r="C171" s="4" t="s">
        <v>27</v>
      </c>
      <c r="D171" s="57">
        <f>INDEX('MSA Areas'!$A$9:$G$38,MATCH(VLOOKUP($B170,$J$8:$K$122,2,FALSE),'MSA Areas'!$A$9:$A$38,0)+1,3)</f>
        <v>180085.25607476637</v>
      </c>
      <c r="E171" s="57">
        <f>INDEX('MSA Areas'!$A$9:$G$38,MATCH(VLOOKUP($B170,$J$8:$K$122,2,FALSE),'MSA Areas'!$A$9:$A$38,0)+1,4)</f>
        <v>206440.53644859814</v>
      </c>
      <c r="F171" s="57">
        <f>INDEX('MSA Areas'!$A$9:$G$38,MATCH(VLOOKUP($B170,$J$8:$K$122,2,FALSE),'MSA Areas'!$A$9:$A$38,0)+1,5)</f>
        <v>251037.16822429906</v>
      </c>
      <c r="G171" s="57">
        <f>INDEX('MSA Areas'!$A$9:$G$38,MATCH(VLOOKUP($B170,$J$8:$K$122,2,FALSE),'MSA Areas'!$A$9:$A$38,0)+1,6)</f>
        <v>324762.00560747663</v>
      </c>
      <c r="H171" s="57">
        <f>INDEX('MSA Areas'!$A$9:$G$38,MATCH(VLOOKUP($B170,$J$8:$K$122,2,FALSE),'MSA Areas'!$A$9:$A$38,0)+1,7)</f>
        <v>356485.76915887848</v>
      </c>
      <c r="I171" s="8"/>
      <c r="J171" s="8"/>
      <c r="K171" s="8"/>
      <c r="L171" s="8"/>
    </row>
    <row r="172" spans="2:12" ht="12" customHeight="1">
      <c r="B172" s="21"/>
      <c r="D172" s="58"/>
      <c r="E172" s="58"/>
      <c r="F172" s="58"/>
      <c r="G172" s="58"/>
      <c r="H172" s="58"/>
      <c r="I172" s="8"/>
      <c r="J172" s="8"/>
      <c r="K172" s="8"/>
      <c r="L172" s="8"/>
    </row>
    <row r="173" spans="2:12" ht="12" customHeight="1">
      <c r="B173" s="21" t="s">
        <v>72</v>
      </c>
      <c r="C173" s="4" t="s">
        <v>26</v>
      </c>
      <c r="D173" s="56">
        <f>VLOOKUP(VLOOKUP($B173,$J$8:$K$122,2,FALSE),'MSA Areas'!$A$9:$G$38,3,FALSE)</f>
        <v>176387.5</v>
      </c>
      <c r="E173" s="56">
        <f>VLOOKUP(VLOOKUP($B173,$J$8:$K$122,2,FALSE),'MSA Areas'!$A$9:$G$38,4,FALSE)</f>
        <v>203381.22500000001</v>
      </c>
      <c r="F173" s="56">
        <f>VLOOKUP(VLOOKUP($B173,$J$8:$K$122,2,FALSE),'MSA Areas'!$A$9:$G$38,5,FALSE)</f>
        <v>245284.2</v>
      </c>
      <c r="G173" s="56">
        <f>VLOOKUP(VLOOKUP($B173,$J$8:$K$122,2,FALSE),'MSA Areas'!$A$9:$G$38,6,FALSE)</f>
        <v>313974.90000000002</v>
      </c>
      <c r="H173" s="56">
        <f>VLOOKUP(VLOOKUP($B173,$J$8:$K$122,2,FALSE),'MSA Areas'!$A$9:$G$38,7,FALSE)</f>
        <v>349780.27500000002</v>
      </c>
      <c r="I173" s="8"/>
      <c r="J173" s="8"/>
      <c r="K173" s="8"/>
      <c r="L173" s="8"/>
    </row>
    <row r="174" spans="2:12" ht="12" customHeight="1">
      <c r="B174" s="21"/>
      <c r="C174" s="4" t="s">
        <v>27</v>
      </c>
      <c r="D174" s="57">
        <f>INDEX('MSA Areas'!$A$9:$G$38,MATCH(VLOOKUP($B173,$J$8:$K$122,2,FALSE),'MSA Areas'!$A$9:$A$38,0)+1,3)</f>
        <v>185626.6</v>
      </c>
      <c r="E174" s="57">
        <f>INDEX('MSA Areas'!$A$9:$G$38,MATCH(VLOOKUP($B173,$J$8:$K$122,2,FALSE),'MSA Areas'!$A$9:$A$38,0)+1,4)</f>
        <v>212792.85</v>
      </c>
      <c r="F174" s="57">
        <f>INDEX('MSA Areas'!$A$9:$G$38,MATCH(VLOOKUP($B173,$J$8:$K$122,2,FALSE),'MSA Areas'!$A$9:$A$38,0)+1,5)</f>
        <v>258761.75000000003</v>
      </c>
      <c r="G174" s="57">
        <f>INDEX('MSA Areas'!$A$9:$G$38,MATCH(VLOOKUP($B173,$J$8:$K$122,2,FALSE),'MSA Areas'!$A$9:$A$38,0)+1,6)</f>
        <v>334755.15000000002</v>
      </c>
      <c r="H174" s="57">
        <f>INDEX('MSA Areas'!$A$9:$G$38,MATCH(VLOOKUP($B173,$J$8:$K$122,2,FALSE),'MSA Areas'!$A$9:$A$38,0)+1,7)</f>
        <v>367455.07500000001</v>
      </c>
      <c r="I174" s="8"/>
      <c r="J174" s="8"/>
      <c r="K174" s="8"/>
      <c r="L174" s="8"/>
    </row>
    <row r="175" spans="2:12" ht="12" customHeight="1">
      <c r="B175" s="21"/>
      <c r="D175" s="58"/>
      <c r="E175" s="56"/>
      <c r="F175" s="58"/>
      <c r="G175" s="58"/>
      <c r="H175" s="58"/>
      <c r="I175" s="8"/>
      <c r="J175" s="8"/>
      <c r="K175" s="8"/>
      <c r="L175" s="8"/>
    </row>
    <row r="176" spans="2:12" ht="12" customHeight="1">
      <c r="B176" s="21" t="s">
        <v>73</v>
      </c>
      <c r="C176" s="4" t="s">
        <v>26</v>
      </c>
      <c r="D176" s="56">
        <f>VLOOKUP(VLOOKUP($B176,$J$8:$K$122,2,FALSE),'MSA Areas'!$A$9:$G$38,3,FALSE)</f>
        <v>176387.5</v>
      </c>
      <c r="E176" s="56">
        <f>VLOOKUP(VLOOKUP($B176,$J$8:$K$122,2,FALSE),'MSA Areas'!$A$9:$G$38,4,FALSE)</f>
        <v>203381.22500000001</v>
      </c>
      <c r="F176" s="56">
        <f>VLOOKUP(VLOOKUP($B176,$J$8:$K$122,2,FALSE),'MSA Areas'!$A$9:$G$38,5,FALSE)</f>
        <v>245284.2</v>
      </c>
      <c r="G176" s="56">
        <f>VLOOKUP(VLOOKUP($B176,$J$8:$K$122,2,FALSE),'MSA Areas'!$A$9:$G$38,6,FALSE)</f>
        <v>313974.90000000002</v>
      </c>
      <c r="H176" s="56">
        <f>VLOOKUP(VLOOKUP($B176,$J$8:$K$122,2,FALSE),'MSA Areas'!$A$9:$G$38,7,FALSE)</f>
        <v>349780.27500000002</v>
      </c>
      <c r="I176" s="8"/>
      <c r="J176" s="8"/>
      <c r="K176" s="8"/>
      <c r="L176" s="8"/>
    </row>
    <row r="177" spans="2:12" ht="12" customHeight="1">
      <c r="B177" s="21"/>
      <c r="C177" s="4" t="s">
        <v>27</v>
      </c>
      <c r="D177" s="57">
        <f>INDEX('MSA Areas'!$A$9:$G$38,MATCH(VLOOKUP($B176,$J$8:$K$122,2,FALSE),'MSA Areas'!$A$9:$A$38,0)+1,3)</f>
        <v>185626.6</v>
      </c>
      <c r="E177" s="57">
        <f>INDEX('MSA Areas'!$A$9:$G$38,MATCH(VLOOKUP($B176,$J$8:$K$122,2,FALSE),'MSA Areas'!$A$9:$A$38,0)+1,4)</f>
        <v>212792.85</v>
      </c>
      <c r="F177" s="57">
        <f>INDEX('MSA Areas'!$A$9:$G$38,MATCH(VLOOKUP($B176,$J$8:$K$122,2,FALSE),'MSA Areas'!$A$9:$A$38,0)+1,5)</f>
        <v>258761.75000000003</v>
      </c>
      <c r="G177" s="57">
        <f>INDEX('MSA Areas'!$A$9:$G$38,MATCH(VLOOKUP($B176,$J$8:$K$122,2,FALSE),'MSA Areas'!$A$9:$A$38,0)+1,6)</f>
        <v>334755.15000000002</v>
      </c>
      <c r="H177" s="57">
        <f>INDEX('MSA Areas'!$A$9:$G$38,MATCH(VLOOKUP($B176,$J$8:$K$122,2,FALSE),'MSA Areas'!$A$9:$A$38,0)+1,7)</f>
        <v>367455.07500000001</v>
      </c>
      <c r="I177" s="8"/>
      <c r="J177" s="8"/>
      <c r="K177" s="8"/>
      <c r="L177" s="8"/>
    </row>
    <row r="178" spans="2:12" ht="12" customHeight="1">
      <c r="B178" s="21"/>
      <c r="D178" s="56"/>
      <c r="E178" s="56"/>
      <c r="F178" s="56"/>
      <c r="G178" s="56"/>
      <c r="H178" s="58"/>
      <c r="I178" s="8"/>
      <c r="J178" s="8"/>
      <c r="K178" s="8"/>
      <c r="L178" s="8"/>
    </row>
    <row r="179" spans="2:12" ht="12" customHeight="1">
      <c r="B179" s="21" t="s">
        <v>74</v>
      </c>
      <c r="C179" s="4" t="s">
        <v>26</v>
      </c>
      <c r="D179" s="56">
        <f>VLOOKUP(VLOOKUP($B179,$J$8:$K$122,2,FALSE),'MSA Areas'!$A$9:$G$38,3,FALSE)</f>
        <v>179764.48598130845</v>
      </c>
      <c r="E179" s="56">
        <f>VLOOKUP(VLOOKUP($B179,$J$8:$K$122,2,FALSE),'MSA Areas'!$A$9:$G$38,4,FALSE)</f>
        <v>207275.01308411217</v>
      </c>
      <c r="F179" s="56">
        <f>VLOOKUP(VLOOKUP($B179,$J$8:$K$122,2,FALSE),'MSA Areas'!$A$9:$G$38,5,FALSE)</f>
        <v>249980.23177570096</v>
      </c>
      <c r="G179" s="56">
        <f>VLOOKUP(VLOOKUP($B179,$J$8:$K$122,2,FALSE),'MSA Areas'!$A$9:$G$38,6,FALSE)</f>
        <v>319986.03364485985</v>
      </c>
      <c r="H179" s="56">
        <f>VLOOKUP(VLOOKUP($B179,$J$8:$K$122,2,FALSE),'MSA Areas'!$A$9:$G$38,7,FALSE)</f>
        <v>356476.91214953276</v>
      </c>
      <c r="I179" s="8"/>
      <c r="J179" s="8"/>
      <c r="K179" s="8"/>
      <c r="L179" s="8"/>
    </row>
    <row r="180" spans="2:12" ht="12" customHeight="1">
      <c r="B180" s="21"/>
      <c r="C180" s="4" t="s">
        <v>27</v>
      </c>
      <c r="D180" s="57">
        <f>INDEX('MSA Areas'!$A$9:$G$38,MATCH(VLOOKUP($B179,$J$8:$K$122,2,FALSE),'MSA Areas'!$A$9:$A$38,0)+1,3)</f>
        <v>189180.4710280374</v>
      </c>
      <c r="E180" s="57">
        <f>INDEX('MSA Areas'!$A$9:$G$38,MATCH(VLOOKUP($B179,$J$8:$K$122,2,FALSE),'MSA Areas'!$A$9:$A$38,0)+1,4)</f>
        <v>216866.82616822433</v>
      </c>
      <c r="F180" s="57">
        <f>INDEX('MSA Areas'!$A$9:$G$38,MATCH(VLOOKUP($B179,$J$8:$K$122,2,FALSE),'MSA Areas'!$A$9:$A$38,0)+1,5)</f>
        <v>263715.81308411219</v>
      </c>
      <c r="G180" s="57">
        <f>INDEX('MSA Areas'!$A$9:$G$38,MATCH(VLOOKUP($B179,$J$8:$K$122,2,FALSE),'MSA Areas'!$A$9:$A$38,0)+1,6)</f>
        <v>341164.12710280379</v>
      </c>
      <c r="H180" s="57">
        <f>INDEX('MSA Areas'!$A$9:$G$38,MATCH(VLOOKUP($B179,$J$8:$K$122,2,FALSE),'MSA Areas'!$A$9:$A$38,0)+1,7)</f>
        <v>374490.1009345795</v>
      </c>
      <c r="I180" s="8"/>
      <c r="J180" s="8"/>
      <c r="K180" s="8"/>
      <c r="L180" s="8"/>
    </row>
    <row r="181" spans="2:12" ht="12" customHeight="1">
      <c r="B181" s="21"/>
      <c r="D181" s="58"/>
      <c r="E181" s="58"/>
      <c r="F181" s="58"/>
      <c r="G181" s="58"/>
      <c r="H181" s="58"/>
      <c r="I181" s="8"/>
      <c r="J181" s="8"/>
      <c r="K181" s="8"/>
      <c r="L181" s="8"/>
    </row>
    <row r="182" spans="2:12" ht="12" customHeight="1">
      <c r="B182" s="21" t="s">
        <v>75</v>
      </c>
      <c r="C182" s="4" t="s">
        <v>26</v>
      </c>
      <c r="D182" s="56">
        <f>VLOOKUP(VLOOKUP($B182,$J$8:$K$122,2,FALSE),'MSA Areas'!$A$9:$G$38,3,FALSE)</f>
        <v>179764.48598130845</v>
      </c>
      <c r="E182" s="56">
        <f>VLOOKUP(VLOOKUP($B182,$J$8:$K$122,2,FALSE),'MSA Areas'!$A$9:$G$38,4,FALSE)</f>
        <v>207275.01308411217</v>
      </c>
      <c r="F182" s="56">
        <f>VLOOKUP(VLOOKUP($B182,$J$8:$K$122,2,FALSE),'MSA Areas'!$A$9:$G$38,5,FALSE)</f>
        <v>249980.23177570096</v>
      </c>
      <c r="G182" s="56">
        <f>VLOOKUP(VLOOKUP($B182,$J$8:$K$122,2,FALSE),'MSA Areas'!$A$9:$G$38,6,FALSE)</f>
        <v>319986.03364485985</v>
      </c>
      <c r="H182" s="56">
        <f>VLOOKUP(VLOOKUP($B182,$J$8:$K$122,2,FALSE),'MSA Areas'!$A$9:$G$38,7,FALSE)</f>
        <v>356476.91214953276</v>
      </c>
      <c r="I182" s="8"/>
      <c r="J182" s="8"/>
      <c r="K182" s="8"/>
      <c r="L182" s="8"/>
    </row>
    <row r="183" spans="2:12" ht="12" customHeight="1">
      <c r="B183" s="21"/>
      <c r="C183" s="4" t="s">
        <v>27</v>
      </c>
      <c r="D183" s="57">
        <f>INDEX('MSA Areas'!$A$9:$G$38,MATCH(VLOOKUP($B182,$J$8:$K$122,2,FALSE),'MSA Areas'!$A$9:$A$38,0)+1,3)</f>
        <v>189180.4710280374</v>
      </c>
      <c r="E183" s="57">
        <f>INDEX('MSA Areas'!$A$9:$G$38,MATCH(VLOOKUP($B182,$J$8:$K$122,2,FALSE),'MSA Areas'!$A$9:$A$38,0)+1,4)</f>
        <v>216866.82616822433</v>
      </c>
      <c r="F183" s="57">
        <f>INDEX('MSA Areas'!$A$9:$G$38,MATCH(VLOOKUP($B182,$J$8:$K$122,2,FALSE),'MSA Areas'!$A$9:$A$38,0)+1,5)</f>
        <v>263715.81308411219</v>
      </c>
      <c r="G183" s="57">
        <f>INDEX('MSA Areas'!$A$9:$G$38,MATCH(VLOOKUP($B182,$J$8:$K$122,2,FALSE),'MSA Areas'!$A$9:$A$38,0)+1,6)</f>
        <v>341164.12710280379</v>
      </c>
      <c r="H183" s="57">
        <f>INDEX('MSA Areas'!$A$9:$G$38,MATCH(VLOOKUP($B182,$J$8:$K$122,2,FALSE),'MSA Areas'!$A$9:$A$38,0)+1,7)</f>
        <v>374490.1009345795</v>
      </c>
      <c r="I183" s="8"/>
      <c r="J183" s="8"/>
      <c r="K183" s="8"/>
      <c r="L183" s="8"/>
    </row>
    <row r="184" spans="2:12" ht="12" customHeight="1">
      <c r="B184" s="21"/>
      <c r="D184" s="58"/>
      <c r="E184" s="58"/>
      <c r="F184" s="58"/>
      <c r="G184" s="58"/>
      <c r="H184" s="58"/>
      <c r="I184" s="8"/>
      <c r="J184" s="8"/>
      <c r="K184" s="8"/>
      <c r="L184" s="8"/>
    </row>
    <row r="185" spans="2:12" ht="12" customHeight="1">
      <c r="B185" s="21" t="s">
        <v>77</v>
      </c>
      <c r="C185" s="4" t="s">
        <v>26</v>
      </c>
      <c r="D185" s="56">
        <f>VLOOKUP(VLOOKUP($B185,$J$8:$K$122,2,FALSE),'MSA Areas'!$A$9:$G$38,3,FALSE)</f>
        <v>176387.5</v>
      </c>
      <c r="E185" s="56">
        <f>VLOOKUP(VLOOKUP($B185,$J$8:$K$122,2,FALSE),'MSA Areas'!$A$9:$G$38,4,FALSE)</f>
        <v>203381.22500000001</v>
      </c>
      <c r="F185" s="56">
        <f>VLOOKUP(VLOOKUP($B185,$J$8:$K$122,2,FALSE),'MSA Areas'!$A$9:$G$38,5,FALSE)</f>
        <v>245284.2</v>
      </c>
      <c r="G185" s="56">
        <f>VLOOKUP(VLOOKUP($B185,$J$8:$K$122,2,FALSE),'MSA Areas'!$A$9:$G$38,6,FALSE)</f>
        <v>313974.90000000002</v>
      </c>
      <c r="H185" s="56">
        <f>VLOOKUP(VLOOKUP($B185,$J$8:$K$122,2,FALSE),'MSA Areas'!$A$9:$G$38,7,FALSE)</f>
        <v>349780.27500000002</v>
      </c>
      <c r="I185" s="8"/>
      <c r="J185" s="8"/>
      <c r="K185" s="8"/>
      <c r="L185" s="8"/>
    </row>
    <row r="186" spans="2:12" ht="12" customHeight="1">
      <c r="B186" s="21"/>
      <c r="C186" s="4" t="s">
        <v>27</v>
      </c>
      <c r="D186" s="57">
        <f>INDEX('MSA Areas'!$A$9:$G$38,MATCH(VLOOKUP($B185,$J$8:$K$122,2,FALSE),'MSA Areas'!$A$9:$A$38,0)+1,3)</f>
        <v>185626.6</v>
      </c>
      <c r="E186" s="57">
        <f>INDEX('MSA Areas'!$A$9:$G$38,MATCH(VLOOKUP($B185,$J$8:$K$122,2,FALSE),'MSA Areas'!$A$9:$A$38,0)+1,4)</f>
        <v>212792.85</v>
      </c>
      <c r="F186" s="57">
        <f>INDEX('MSA Areas'!$A$9:$G$38,MATCH(VLOOKUP($B185,$J$8:$K$122,2,FALSE),'MSA Areas'!$A$9:$A$38,0)+1,5)</f>
        <v>258761.75000000003</v>
      </c>
      <c r="G186" s="57">
        <f>INDEX('MSA Areas'!$A$9:$G$38,MATCH(VLOOKUP($B185,$J$8:$K$122,2,FALSE),'MSA Areas'!$A$9:$A$38,0)+1,6)</f>
        <v>334755.15000000002</v>
      </c>
      <c r="H186" s="57">
        <f>INDEX('MSA Areas'!$A$9:$G$38,MATCH(VLOOKUP($B185,$J$8:$K$122,2,FALSE),'MSA Areas'!$A$9:$A$38,0)+1,7)</f>
        <v>367455.07500000001</v>
      </c>
      <c r="I186" s="8"/>
      <c r="J186" s="8"/>
      <c r="K186" s="8"/>
      <c r="L186" s="8"/>
    </row>
    <row r="187" spans="2:12" ht="12" customHeight="1">
      <c r="B187" s="21"/>
      <c r="D187" s="58"/>
      <c r="E187" s="58"/>
      <c r="F187" s="58"/>
      <c r="G187" s="58"/>
      <c r="H187" s="58"/>
      <c r="I187" s="8"/>
      <c r="J187" s="8"/>
      <c r="K187" s="8"/>
      <c r="L187" s="8"/>
    </row>
    <row r="188" spans="2:12" ht="12" customHeight="1">
      <c r="B188" s="21" t="s">
        <v>16</v>
      </c>
      <c r="C188" s="4" t="s">
        <v>26</v>
      </c>
      <c r="D188" s="56">
        <f>VLOOKUP(VLOOKUP($B188,$J$8:$K$122,2,FALSE),'MSA Areas'!$A$9:$G$38,3,FALSE)</f>
        <v>154125</v>
      </c>
      <c r="E188" s="56">
        <f>VLOOKUP(VLOOKUP($B188,$J$8:$K$122,2,FALSE),'MSA Areas'!$A$9:$G$38,4,FALSE)</f>
        <v>177711.75</v>
      </c>
      <c r="F188" s="56">
        <f>VLOOKUP(VLOOKUP($B188,$J$8:$K$122,2,FALSE),'MSA Areas'!$A$9:$G$38,5,FALSE)</f>
        <v>214326</v>
      </c>
      <c r="G188" s="56">
        <f>VLOOKUP(VLOOKUP($B188,$J$8:$K$122,2,FALSE),'MSA Areas'!$A$9:$G$38,6,FALSE)</f>
        <v>274347</v>
      </c>
      <c r="H188" s="56">
        <f>VLOOKUP(VLOOKUP($B188,$J$8:$K$122,2,FALSE),'MSA Areas'!$A$9:$G$38,7,FALSE)</f>
        <v>305633.25</v>
      </c>
      <c r="I188" s="8"/>
      <c r="J188" s="8"/>
      <c r="K188" s="8"/>
      <c r="L188" s="8"/>
    </row>
    <row r="189" spans="2:12" ht="12" customHeight="1">
      <c r="B189" s="21"/>
      <c r="C189" s="4" t="s">
        <v>27</v>
      </c>
      <c r="D189" s="57">
        <f>INDEX('MSA Areas'!$A$9:$G$38,MATCH(VLOOKUP($B188,$J$8:$K$122,2,FALSE),'MSA Areas'!$A$9:$A$38,0)+1,3)</f>
        <v>162198</v>
      </c>
      <c r="E189" s="57">
        <f>INDEX('MSA Areas'!$A$9:$G$38,MATCH(VLOOKUP($B188,$J$8:$K$122,2,FALSE),'MSA Areas'!$A$9:$A$38,0)+1,4)</f>
        <v>185935.5</v>
      </c>
      <c r="F189" s="57">
        <f>INDEX('MSA Areas'!$A$9:$G$38,MATCH(VLOOKUP($B188,$J$8:$K$122,2,FALSE),'MSA Areas'!$A$9:$A$38,0)+1,5)</f>
        <v>226102.5</v>
      </c>
      <c r="G189" s="57">
        <f>INDEX('MSA Areas'!$A$9:$G$38,MATCH(VLOOKUP($B188,$J$8:$K$122,2,FALSE),'MSA Areas'!$A$9:$A$38,0)+1,6)</f>
        <v>292504.5</v>
      </c>
      <c r="H189" s="57">
        <f>INDEX('MSA Areas'!$A$9:$G$38,MATCH(VLOOKUP($B188,$J$8:$K$122,2,FALSE),'MSA Areas'!$A$9:$A$38,0)+1,7)</f>
        <v>321077.25</v>
      </c>
      <c r="I189" s="8"/>
      <c r="J189" s="8"/>
      <c r="K189" s="8"/>
      <c r="L189" s="8"/>
    </row>
    <row r="190" spans="2:12" ht="12" customHeight="1">
      <c r="B190" s="21"/>
      <c r="D190" s="58"/>
      <c r="E190" s="58"/>
      <c r="F190" s="58"/>
      <c r="G190" s="58"/>
      <c r="H190" s="58"/>
      <c r="I190" s="8"/>
      <c r="J190" s="8"/>
      <c r="K190" s="8"/>
      <c r="L190" s="8"/>
    </row>
    <row r="191" spans="2:12" ht="12" customHeight="1">
      <c r="B191" s="21" t="s">
        <v>78</v>
      </c>
      <c r="C191" s="4" t="s">
        <v>26</v>
      </c>
      <c r="D191" s="56">
        <f>VLOOKUP(VLOOKUP($B191,$J$8:$K$122,2,FALSE),'MSA Areas'!$A$9:$G$38,3,FALSE)</f>
        <v>152412.5</v>
      </c>
      <c r="E191" s="56">
        <f>VLOOKUP(VLOOKUP($B191,$J$8:$K$122,2,FALSE),'MSA Areas'!$A$9:$G$38,4,FALSE)</f>
        <v>175737.17500000002</v>
      </c>
      <c r="F191" s="56">
        <f>VLOOKUP(VLOOKUP($B191,$J$8:$K$122,2,FALSE),'MSA Areas'!$A$9:$G$38,5,FALSE)</f>
        <v>211944.6</v>
      </c>
      <c r="G191" s="56">
        <f>VLOOKUP(VLOOKUP($B191,$J$8:$K$122,2,FALSE),'MSA Areas'!$A$9:$G$38,6,FALSE)</f>
        <v>271298.7</v>
      </c>
      <c r="H191" s="56">
        <f>VLOOKUP(VLOOKUP($B191,$J$8:$K$122,2,FALSE),'MSA Areas'!$A$9:$G$38,7,FALSE)</f>
        <v>302237.32500000001</v>
      </c>
      <c r="I191" s="8"/>
      <c r="J191" s="8"/>
      <c r="K191" s="8"/>
      <c r="L191" s="8"/>
    </row>
    <row r="192" spans="2:12" ht="12" customHeight="1">
      <c r="B192" s="21"/>
      <c r="C192" s="4" t="s">
        <v>27</v>
      </c>
      <c r="D192" s="57">
        <f>INDEX('MSA Areas'!$A$9:$G$38,MATCH(VLOOKUP($B191,$J$8:$K$122,2,FALSE),'MSA Areas'!$A$9:$A$38,0)+1,3)</f>
        <v>160395.80000000002</v>
      </c>
      <c r="E192" s="57">
        <f>INDEX('MSA Areas'!$A$9:$G$38,MATCH(VLOOKUP($B191,$J$8:$K$122,2,FALSE),'MSA Areas'!$A$9:$A$38,0)+1,4)</f>
        <v>183869.55000000002</v>
      </c>
      <c r="F192" s="57">
        <f>INDEX('MSA Areas'!$A$9:$G$38,MATCH(VLOOKUP($B191,$J$8:$K$122,2,FALSE),'MSA Areas'!$A$9:$A$38,0)+1,5)</f>
        <v>223590.25</v>
      </c>
      <c r="G192" s="57">
        <f>INDEX('MSA Areas'!$A$9:$G$38,MATCH(VLOOKUP($B191,$J$8:$K$122,2,FALSE),'MSA Areas'!$A$9:$A$38,0)+1,6)</f>
        <v>289254.45</v>
      </c>
      <c r="H192" s="57">
        <f>INDEX('MSA Areas'!$A$9:$G$38,MATCH(VLOOKUP($B191,$J$8:$K$122,2,FALSE),'MSA Areas'!$A$9:$A$38,0)+1,7)</f>
        <v>317509.72500000003</v>
      </c>
      <c r="I192" s="8"/>
      <c r="J192" s="8"/>
      <c r="K192" s="8"/>
      <c r="L192" s="8"/>
    </row>
    <row r="193" spans="2:12" ht="12" customHeight="1">
      <c r="B193" s="21"/>
      <c r="D193" s="58"/>
      <c r="E193" s="58"/>
      <c r="F193" s="58"/>
      <c r="G193" s="58"/>
      <c r="H193" s="58"/>
      <c r="I193" s="8"/>
      <c r="J193" s="8"/>
      <c r="K193" s="8"/>
      <c r="L193" s="8"/>
    </row>
    <row r="194" spans="2:12" ht="12" customHeight="1">
      <c r="B194" s="21" t="s">
        <v>17</v>
      </c>
      <c r="C194" s="4" t="s">
        <v>26</v>
      </c>
      <c r="D194" s="56">
        <f>VLOOKUP(VLOOKUP($B194,$J$8:$K$122,2,FALSE),'MSA Areas'!$A$9:$G$38,3,FALSE)</f>
        <v>176387.5</v>
      </c>
      <c r="E194" s="56">
        <f>VLOOKUP(VLOOKUP($B194,$J$8:$K$122,2,FALSE),'MSA Areas'!$A$9:$G$38,4,FALSE)</f>
        <v>203381.22500000001</v>
      </c>
      <c r="F194" s="56">
        <f>VLOOKUP(VLOOKUP($B194,$J$8:$K$122,2,FALSE),'MSA Areas'!$A$9:$G$38,5,FALSE)</f>
        <v>245284.2</v>
      </c>
      <c r="G194" s="56">
        <f>VLOOKUP(VLOOKUP($B194,$J$8:$K$122,2,FALSE),'MSA Areas'!$A$9:$G$38,6,FALSE)</f>
        <v>313974.90000000002</v>
      </c>
      <c r="H194" s="56">
        <f>VLOOKUP(VLOOKUP($B194,$J$8:$K$122,2,FALSE),'MSA Areas'!$A$9:$G$38,7,FALSE)</f>
        <v>349780.27500000002</v>
      </c>
      <c r="I194" s="8"/>
      <c r="J194" s="8"/>
      <c r="K194" s="8"/>
      <c r="L194" s="8"/>
    </row>
    <row r="195" spans="2:12" ht="12" customHeight="1">
      <c r="B195" s="21"/>
      <c r="C195" s="4" t="s">
        <v>27</v>
      </c>
      <c r="D195" s="57">
        <f>INDEX('MSA Areas'!$A$9:$G$38,MATCH(VLOOKUP($B194,$J$8:$K$122,2,FALSE),'MSA Areas'!$A$9:$A$38,0)+1,3)</f>
        <v>185626.6</v>
      </c>
      <c r="E195" s="57">
        <f>INDEX('MSA Areas'!$A$9:$G$38,MATCH(VLOOKUP($B194,$J$8:$K$122,2,FALSE),'MSA Areas'!$A$9:$A$38,0)+1,4)</f>
        <v>212792.85</v>
      </c>
      <c r="F195" s="57">
        <f>INDEX('MSA Areas'!$A$9:$G$38,MATCH(VLOOKUP($B194,$J$8:$K$122,2,FALSE),'MSA Areas'!$A$9:$A$38,0)+1,5)</f>
        <v>258761.75000000003</v>
      </c>
      <c r="G195" s="57">
        <f>INDEX('MSA Areas'!$A$9:$G$38,MATCH(VLOOKUP($B194,$J$8:$K$122,2,FALSE),'MSA Areas'!$A$9:$A$38,0)+1,6)</f>
        <v>334755.15000000002</v>
      </c>
      <c r="H195" s="57">
        <f>INDEX('MSA Areas'!$A$9:$G$38,MATCH(VLOOKUP($B194,$J$8:$K$122,2,FALSE),'MSA Areas'!$A$9:$A$38,0)+1,7)</f>
        <v>367455.07500000001</v>
      </c>
      <c r="I195" s="8"/>
      <c r="J195" s="8"/>
      <c r="K195" s="8"/>
      <c r="L195" s="8"/>
    </row>
    <row r="196" spans="2:12" ht="12" customHeight="1">
      <c r="B196" s="21"/>
      <c r="D196" s="58"/>
      <c r="E196" s="58"/>
      <c r="F196" s="58"/>
      <c r="G196" s="58"/>
      <c r="H196" s="58"/>
      <c r="I196" s="8"/>
      <c r="J196" s="8"/>
      <c r="K196" s="8"/>
      <c r="L196" s="8"/>
    </row>
    <row r="197" spans="2:12" ht="12" customHeight="1">
      <c r="B197" s="21" t="s">
        <v>76</v>
      </c>
      <c r="C197" s="4" t="s">
        <v>26</v>
      </c>
      <c r="D197" s="56">
        <f>VLOOKUP(VLOOKUP($B197,$J$8:$K$122,2,FALSE),'MSA Areas'!$A$9:$G$38,3,FALSE)</f>
        <v>155565.42056074768</v>
      </c>
      <c r="E197" s="56">
        <f>VLOOKUP(VLOOKUP($B197,$J$8:$K$122,2,FALSE),'MSA Areas'!$A$9:$G$38,4,FALSE)</f>
        <v>179372.60747663552</v>
      </c>
      <c r="F197" s="56">
        <f>VLOOKUP(VLOOKUP($B197,$J$8:$K$122,2,FALSE),'MSA Areas'!$A$9:$G$38,5,FALSE)</f>
        <v>216329.04672897197</v>
      </c>
      <c r="G197" s="56">
        <f>VLOOKUP(VLOOKUP($B197,$J$8:$K$122,2,FALSE),'MSA Areas'!$A$9:$G$38,6,FALSE)</f>
        <v>276910.99065420561</v>
      </c>
      <c r="H197" s="56">
        <f>VLOOKUP(VLOOKUP($B197,$J$8:$K$122,2,FALSE),'MSA Areas'!$A$9:$G$38,7,FALSE)</f>
        <v>308489.63551401871</v>
      </c>
      <c r="I197" s="8"/>
      <c r="J197" s="8"/>
      <c r="K197" s="8"/>
      <c r="L197" s="8"/>
    </row>
    <row r="198" spans="2:12" ht="12" customHeight="1">
      <c r="B198" s="21"/>
      <c r="C198" s="4" t="s">
        <v>27</v>
      </c>
      <c r="D198" s="57">
        <f>INDEX('MSA Areas'!$A$9:$G$38,MATCH(VLOOKUP($B197,$J$8:$K$122,2,FALSE),'MSA Areas'!$A$9:$A$38,0)+1,3)</f>
        <v>163713.86915887852</v>
      </c>
      <c r="E198" s="57">
        <f>INDEX('MSA Areas'!$A$9:$G$38,MATCH(VLOOKUP($B197,$J$8:$K$122,2,FALSE),'MSA Areas'!$A$9:$A$38,0)+1,4)</f>
        <v>187673.21495327103</v>
      </c>
      <c r="F198" s="57">
        <f>INDEX('MSA Areas'!$A$9:$G$38,MATCH(VLOOKUP($B197,$J$8:$K$122,2,FALSE),'MSA Areas'!$A$9:$A$38,0)+1,5)</f>
        <v>228215.60747663552</v>
      </c>
      <c r="G198" s="57">
        <f>INDEX('MSA Areas'!$A$9:$G$38,MATCH(VLOOKUP($B197,$J$8:$K$122,2,FALSE),'MSA Areas'!$A$9:$A$38,0)+1,6)</f>
        <v>295238.18691588787</v>
      </c>
      <c r="H198" s="57">
        <f>INDEX('MSA Areas'!$A$9:$G$38,MATCH(VLOOKUP($B197,$J$8:$K$122,2,FALSE),'MSA Areas'!$A$9:$A$38,0)+1,7)</f>
        <v>324077.97196261684</v>
      </c>
      <c r="I198" s="8"/>
      <c r="J198" s="8"/>
      <c r="K198" s="8"/>
      <c r="L198" s="8"/>
    </row>
    <row r="199" spans="2:12" ht="12" customHeight="1">
      <c r="B199" s="21"/>
      <c r="D199" s="58"/>
      <c r="E199" s="58"/>
      <c r="F199" s="58"/>
      <c r="G199" s="58"/>
      <c r="H199" s="58"/>
      <c r="I199" s="8"/>
      <c r="J199" s="8"/>
      <c r="K199" s="8"/>
      <c r="L199" s="8"/>
    </row>
    <row r="200" spans="2:12" ht="12" customHeight="1">
      <c r="B200" s="21" t="s">
        <v>18</v>
      </c>
      <c r="C200" s="4" t="s">
        <v>26</v>
      </c>
      <c r="D200" s="56">
        <f>VLOOKUP(VLOOKUP($B200,$J$8:$K$122,2,FALSE),'MSA Areas'!$A$9:$G$38,3,FALSE)</f>
        <v>179764.48598130845</v>
      </c>
      <c r="E200" s="56">
        <f>VLOOKUP(VLOOKUP($B200,$J$8:$K$122,2,FALSE),'MSA Areas'!$A$9:$G$38,4,FALSE)</f>
        <v>207275.01308411217</v>
      </c>
      <c r="F200" s="56">
        <f>VLOOKUP(VLOOKUP($B200,$J$8:$K$122,2,FALSE),'MSA Areas'!$A$9:$G$38,5,FALSE)</f>
        <v>249980.23177570096</v>
      </c>
      <c r="G200" s="56">
        <f>VLOOKUP(VLOOKUP($B200,$J$8:$K$122,2,FALSE),'MSA Areas'!$A$9:$G$38,6,FALSE)</f>
        <v>319986.03364485985</v>
      </c>
      <c r="H200" s="56">
        <f>VLOOKUP(VLOOKUP($B200,$J$8:$K$122,2,FALSE),'MSA Areas'!$A$9:$G$38,7,FALSE)</f>
        <v>356476.91214953276</v>
      </c>
      <c r="I200" s="8"/>
      <c r="J200" s="8"/>
      <c r="K200" s="8"/>
      <c r="L200" s="8"/>
    </row>
    <row r="201" spans="2:12" ht="12" customHeight="1">
      <c r="B201" s="21"/>
      <c r="C201" s="4" t="s">
        <v>27</v>
      </c>
      <c r="D201" s="57">
        <f>INDEX('MSA Areas'!$A$9:$G$38,MATCH(VLOOKUP($B200,$J$8:$K$122,2,FALSE),'MSA Areas'!$A$9:$A$38,0)+1,3)</f>
        <v>189180.4710280374</v>
      </c>
      <c r="E201" s="57">
        <f>INDEX('MSA Areas'!$A$9:$G$38,MATCH(VLOOKUP($B200,$J$8:$K$122,2,FALSE),'MSA Areas'!$A$9:$A$38,0)+1,4)</f>
        <v>216866.82616822433</v>
      </c>
      <c r="F201" s="57">
        <f>INDEX('MSA Areas'!$A$9:$G$38,MATCH(VLOOKUP($B200,$J$8:$K$122,2,FALSE),'MSA Areas'!$A$9:$A$38,0)+1,5)</f>
        <v>263715.81308411219</v>
      </c>
      <c r="G201" s="57">
        <f>INDEX('MSA Areas'!$A$9:$G$38,MATCH(VLOOKUP($B200,$J$8:$K$122,2,FALSE),'MSA Areas'!$A$9:$A$38,0)+1,6)</f>
        <v>341164.12710280379</v>
      </c>
      <c r="H201" s="57">
        <f>INDEX('MSA Areas'!$A$9:$G$38,MATCH(VLOOKUP($B200,$J$8:$K$122,2,FALSE),'MSA Areas'!$A$9:$A$38,0)+1,7)</f>
        <v>374490.1009345795</v>
      </c>
      <c r="I201" s="8"/>
      <c r="J201" s="8"/>
      <c r="K201" s="8"/>
      <c r="L201" s="8"/>
    </row>
    <row r="202" spans="2:12" ht="12" customHeight="1">
      <c r="B202" s="21"/>
      <c r="D202" s="58"/>
      <c r="E202" s="58"/>
      <c r="F202" s="58"/>
      <c r="G202" s="58"/>
      <c r="H202" s="58"/>
      <c r="I202" s="8"/>
      <c r="J202" s="8"/>
      <c r="K202" s="8"/>
      <c r="L202" s="8"/>
    </row>
    <row r="203" spans="2:12" ht="12" customHeight="1">
      <c r="B203" s="21" t="s">
        <v>79</v>
      </c>
      <c r="C203" s="4" t="s">
        <v>26</v>
      </c>
      <c r="D203" s="56">
        <f>VLOOKUP(VLOOKUP($B203,$J$8:$K$122,2,FALSE),'MSA Areas'!$A$9:$G$38,3,FALSE)</f>
        <v>171250</v>
      </c>
      <c r="E203" s="56">
        <f>VLOOKUP(VLOOKUP($B203,$J$8:$K$122,2,FALSE),'MSA Areas'!$A$9:$G$38,4,FALSE)</f>
        <v>197457.5</v>
      </c>
      <c r="F203" s="56">
        <f>VLOOKUP(VLOOKUP($B203,$J$8:$K$122,2,FALSE),'MSA Areas'!$A$9:$G$38,5,FALSE)</f>
        <v>238140</v>
      </c>
      <c r="G203" s="56">
        <f>VLOOKUP(VLOOKUP($B203,$J$8:$K$122,2,FALSE),'MSA Areas'!$A$9:$G$38,6,FALSE)</f>
        <v>304830</v>
      </c>
      <c r="H203" s="56">
        <f>VLOOKUP(VLOOKUP($B203,$J$8:$K$122,2,FALSE),'MSA Areas'!$A$9:$G$38,7,FALSE)</f>
        <v>339592.5</v>
      </c>
      <c r="I203" s="8"/>
      <c r="J203" s="8"/>
      <c r="K203" s="8"/>
      <c r="L203" s="8"/>
    </row>
    <row r="204" spans="2:12" ht="12" customHeight="1">
      <c r="B204" s="21"/>
      <c r="C204" s="4" t="s">
        <v>27</v>
      </c>
      <c r="D204" s="57">
        <f>INDEX('MSA Areas'!$A$9:$G$38,MATCH(VLOOKUP($B203,$J$8:$K$122,2,FALSE),'MSA Areas'!$A$9:$A$38,0)+1,3)</f>
        <v>180220</v>
      </c>
      <c r="E204" s="57">
        <f>INDEX('MSA Areas'!$A$9:$G$38,MATCH(VLOOKUP($B203,$J$8:$K$122,2,FALSE),'MSA Areas'!$A$9:$A$38,0)+1,4)</f>
        <v>206595</v>
      </c>
      <c r="F204" s="57">
        <f>INDEX('MSA Areas'!$A$9:$G$38,MATCH(VLOOKUP($B203,$J$8:$K$122,2,FALSE),'MSA Areas'!$A$9:$A$38,0)+1,5)</f>
        <v>251225</v>
      </c>
      <c r="G204" s="57">
        <f>INDEX('MSA Areas'!$A$9:$G$38,MATCH(VLOOKUP($B203,$J$8:$K$122,2,FALSE),'MSA Areas'!$A$9:$A$38,0)+1,6)</f>
        <v>325005</v>
      </c>
      <c r="H204" s="57">
        <f>INDEX('MSA Areas'!$A$9:$G$38,MATCH(VLOOKUP($B203,$J$8:$K$122,2,FALSE),'MSA Areas'!$A$9:$A$38,0)+1,7)</f>
        <v>356752.5</v>
      </c>
      <c r="I204" s="8"/>
      <c r="J204" s="8"/>
      <c r="K204" s="8"/>
      <c r="L204" s="8"/>
    </row>
    <row r="205" spans="2:12" ht="12" customHeight="1">
      <c r="B205" s="21"/>
      <c r="D205" s="58"/>
      <c r="E205" s="58"/>
      <c r="F205" s="58"/>
      <c r="G205" s="58"/>
      <c r="H205" s="58"/>
      <c r="I205" s="8"/>
      <c r="J205" s="8"/>
      <c r="K205" s="8"/>
      <c r="L205" s="8"/>
    </row>
    <row r="206" spans="2:12" ht="12" customHeight="1">
      <c r="B206" s="21" t="s">
        <v>80</v>
      </c>
      <c r="C206" s="4" t="s">
        <v>26</v>
      </c>
      <c r="D206" s="56">
        <f>VLOOKUP(VLOOKUP($B206,$J$8:$K$122,2,FALSE),'MSA Areas'!$A$9:$G$38,3,FALSE)</f>
        <v>154125</v>
      </c>
      <c r="E206" s="56">
        <f>VLOOKUP(VLOOKUP($B206,$J$8:$K$122,2,FALSE),'MSA Areas'!$A$9:$G$38,4,FALSE)</f>
        <v>177711.75</v>
      </c>
      <c r="F206" s="56">
        <f>VLOOKUP(VLOOKUP($B206,$J$8:$K$122,2,FALSE),'MSA Areas'!$A$9:$G$38,5,FALSE)</f>
        <v>214326</v>
      </c>
      <c r="G206" s="56">
        <f>VLOOKUP(VLOOKUP($B206,$J$8:$K$122,2,FALSE),'MSA Areas'!$A$9:$G$38,6,FALSE)</f>
        <v>274347</v>
      </c>
      <c r="H206" s="56">
        <f>VLOOKUP(VLOOKUP($B206,$J$8:$K$122,2,FALSE),'MSA Areas'!$A$9:$G$38,7,FALSE)</f>
        <v>305633.25</v>
      </c>
      <c r="I206" s="8"/>
      <c r="J206" s="8"/>
      <c r="K206" s="8"/>
      <c r="L206" s="8"/>
    </row>
    <row r="207" spans="2:12" ht="12" customHeight="1">
      <c r="B207" s="21"/>
      <c r="C207" s="4" t="s">
        <v>27</v>
      </c>
      <c r="D207" s="57">
        <f>INDEX('MSA Areas'!$A$9:$G$38,MATCH(VLOOKUP($B206,$J$8:$K$122,2,FALSE),'MSA Areas'!$A$9:$A$38,0)+1,3)</f>
        <v>162198</v>
      </c>
      <c r="E207" s="57">
        <f>INDEX('MSA Areas'!$A$9:$G$38,MATCH(VLOOKUP($B206,$J$8:$K$122,2,FALSE),'MSA Areas'!$A$9:$A$38,0)+1,4)</f>
        <v>185935.5</v>
      </c>
      <c r="F207" s="57">
        <f>INDEX('MSA Areas'!$A$9:$G$38,MATCH(VLOOKUP($B206,$J$8:$K$122,2,FALSE),'MSA Areas'!$A$9:$A$38,0)+1,5)</f>
        <v>226102.5</v>
      </c>
      <c r="G207" s="57">
        <f>INDEX('MSA Areas'!$A$9:$G$38,MATCH(VLOOKUP($B206,$J$8:$K$122,2,FALSE),'MSA Areas'!$A$9:$A$38,0)+1,6)</f>
        <v>292504.5</v>
      </c>
      <c r="H207" s="57">
        <f>INDEX('MSA Areas'!$A$9:$G$38,MATCH(VLOOKUP($B206,$J$8:$K$122,2,FALSE),'MSA Areas'!$A$9:$A$38,0)+1,7)</f>
        <v>321077.25</v>
      </c>
      <c r="I207" s="8"/>
      <c r="J207" s="8"/>
      <c r="K207" s="8"/>
      <c r="L207" s="8"/>
    </row>
    <row r="208" spans="2:12" ht="12" customHeight="1">
      <c r="B208" s="21"/>
      <c r="D208" s="58"/>
      <c r="E208" s="58"/>
      <c r="F208" s="58"/>
      <c r="G208" s="58"/>
      <c r="H208" s="58"/>
      <c r="I208" s="8"/>
      <c r="J208" s="8"/>
      <c r="K208" s="8"/>
      <c r="L208" s="8"/>
    </row>
    <row r="209" spans="2:12" ht="12" customHeight="1">
      <c r="B209" s="21" t="s">
        <v>81</v>
      </c>
      <c r="C209" s="4" t="s">
        <v>26</v>
      </c>
      <c r="D209" s="56">
        <f>VLOOKUP(VLOOKUP($B209,$J$8:$K$122,2,FALSE),'MSA Areas'!$A$9:$G$38,3,FALSE)</f>
        <v>176387.5</v>
      </c>
      <c r="E209" s="56">
        <f>VLOOKUP(VLOOKUP($B209,$J$8:$K$122,2,FALSE),'MSA Areas'!$A$9:$G$38,4,FALSE)</f>
        <v>203381.22500000001</v>
      </c>
      <c r="F209" s="56">
        <f>VLOOKUP(VLOOKUP($B209,$J$8:$K$122,2,FALSE),'MSA Areas'!$A$9:$G$38,5,FALSE)</f>
        <v>245284.2</v>
      </c>
      <c r="G209" s="56">
        <f>VLOOKUP(VLOOKUP($B209,$J$8:$K$122,2,FALSE),'MSA Areas'!$A$9:$G$38,6,FALSE)</f>
        <v>313974.90000000002</v>
      </c>
      <c r="H209" s="56">
        <f>VLOOKUP(VLOOKUP($B209,$J$8:$K$122,2,FALSE),'MSA Areas'!$A$9:$G$38,7,FALSE)</f>
        <v>349780.27500000002</v>
      </c>
      <c r="I209" s="8"/>
      <c r="J209" s="8"/>
      <c r="K209" s="8"/>
      <c r="L209" s="8"/>
    </row>
    <row r="210" spans="2:12" ht="12" customHeight="1">
      <c r="B210" s="21"/>
      <c r="C210" s="4" t="s">
        <v>27</v>
      </c>
      <c r="D210" s="57">
        <f>INDEX('MSA Areas'!$A$9:$G$38,MATCH(VLOOKUP($B209,$J$8:$K$122,2,FALSE),'MSA Areas'!$A$9:$A$38,0)+1,3)</f>
        <v>185626.6</v>
      </c>
      <c r="E210" s="57">
        <f>INDEX('MSA Areas'!$A$9:$G$38,MATCH(VLOOKUP($B209,$J$8:$K$122,2,FALSE),'MSA Areas'!$A$9:$A$38,0)+1,4)</f>
        <v>212792.85</v>
      </c>
      <c r="F210" s="57">
        <f>INDEX('MSA Areas'!$A$9:$G$38,MATCH(VLOOKUP($B209,$J$8:$K$122,2,FALSE),'MSA Areas'!$A$9:$A$38,0)+1,5)</f>
        <v>258761.75000000003</v>
      </c>
      <c r="G210" s="57">
        <f>INDEX('MSA Areas'!$A$9:$G$38,MATCH(VLOOKUP($B209,$J$8:$K$122,2,FALSE),'MSA Areas'!$A$9:$A$38,0)+1,6)</f>
        <v>334755.15000000002</v>
      </c>
      <c r="H210" s="57">
        <f>INDEX('MSA Areas'!$A$9:$G$38,MATCH(VLOOKUP($B209,$J$8:$K$122,2,FALSE),'MSA Areas'!$A$9:$A$38,0)+1,7)</f>
        <v>367455.07500000001</v>
      </c>
      <c r="I210" s="8"/>
      <c r="J210" s="8"/>
      <c r="K210" s="8"/>
      <c r="L210" s="8"/>
    </row>
    <row r="211" spans="2:12" ht="12" customHeight="1">
      <c r="B211" s="21"/>
      <c r="D211" s="58"/>
      <c r="E211" s="58"/>
      <c r="F211" s="58"/>
      <c r="G211" s="58"/>
      <c r="H211" s="58"/>
      <c r="I211" s="8"/>
      <c r="J211" s="8"/>
      <c r="K211" s="8"/>
      <c r="L211" s="8"/>
    </row>
    <row r="212" spans="2:12" ht="12" customHeight="1">
      <c r="B212" s="21" t="s">
        <v>19</v>
      </c>
      <c r="C212" s="4" t="s">
        <v>26</v>
      </c>
      <c r="D212" s="56">
        <f>VLOOKUP(VLOOKUP($B212,$J$8:$K$122,2,FALSE),'MSA Areas'!$A$9:$G$38,3,FALSE)</f>
        <v>176387.5</v>
      </c>
      <c r="E212" s="56">
        <f>VLOOKUP(VLOOKUP($B212,$J$8:$K$122,2,FALSE),'MSA Areas'!$A$9:$G$38,4,FALSE)</f>
        <v>203381.22500000001</v>
      </c>
      <c r="F212" s="56">
        <f>VLOOKUP(VLOOKUP($B212,$J$8:$K$122,2,FALSE),'MSA Areas'!$A$9:$G$38,5,FALSE)</f>
        <v>245284.2</v>
      </c>
      <c r="G212" s="56">
        <f>VLOOKUP(VLOOKUP($B212,$J$8:$K$122,2,FALSE),'MSA Areas'!$A$9:$G$38,6,FALSE)</f>
        <v>313974.90000000002</v>
      </c>
      <c r="H212" s="56">
        <f>VLOOKUP(VLOOKUP($B212,$J$8:$K$122,2,FALSE),'MSA Areas'!$A$9:$G$38,7,FALSE)</f>
        <v>349780.27500000002</v>
      </c>
      <c r="I212" s="8"/>
      <c r="J212" s="8"/>
      <c r="K212" s="8"/>
      <c r="L212" s="8"/>
    </row>
    <row r="213" spans="2:12" ht="12" customHeight="1">
      <c r="B213" s="21"/>
      <c r="C213" s="4" t="s">
        <v>27</v>
      </c>
      <c r="D213" s="57">
        <f>INDEX('MSA Areas'!$A$9:$G$38,MATCH(VLOOKUP($B212,$J$8:$K$122,2,FALSE),'MSA Areas'!$A$9:$A$38,0)+1,3)</f>
        <v>185626.6</v>
      </c>
      <c r="E213" s="57">
        <f>INDEX('MSA Areas'!$A$9:$G$38,MATCH(VLOOKUP($B212,$J$8:$K$122,2,FALSE),'MSA Areas'!$A$9:$A$38,0)+1,4)</f>
        <v>212792.85</v>
      </c>
      <c r="F213" s="57">
        <f>INDEX('MSA Areas'!$A$9:$G$38,MATCH(VLOOKUP($B212,$J$8:$K$122,2,FALSE),'MSA Areas'!$A$9:$A$38,0)+1,5)</f>
        <v>258761.75000000003</v>
      </c>
      <c r="G213" s="57">
        <f>INDEX('MSA Areas'!$A$9:$G$38,MATCH(VLOOKUP($B212,$J$8:$K$122,2,FALSE),'MSA Areas'!$A$9:$A$38,0)+1,6)</f>
        <v>334755.15000000002</v>
      </c>
      <c r="H213" s="57">
        <f>INDEX('MSA Areas'!$A$9:$G$38,MATCH(VLOOKUP($B212,$J$8:$K$122,2,FALSE),'MSA Areas'!$A$9:$A$38,0)+1,7)</f>
        <v>367455.07500000001</v>
      </c>
      <c r="I213" s="8"/>
      <c r="J213" s="8"/>
      <c r="K213" s="8"/>
      <c r="L213" s="8"/>
    </row>
    <row r="214" spans="2:12" ht="12" customHeight="1">
      <c r="B214" s="21"/>
      <c r="D214" s="58"/>
      <c r="E214" s="58"/>
      <c r="F214" s="58"/>
      <c r="G214" s="58"/>
      <c r="H214" s="58"/>
      <c r="I214" s="8"/>
      <c r="J214" s="8"/>
      <c r="K214" s="8"/>
      <c r="L214" s="8"/>
    </row>
    <row r="215" spans="2:12" ht="12" customHeight="1">
      <c r="B215" s="21" t="s">
        <v>20</v>
      </c>
      <c r="C215" s="4" t="s">
        <v>26</v>
      </c>
      <c r="D215" s="56">
        <f>VLOOKUP(VLOOKUP($B215,$J$8:$K$122,2,FALSE),'MSA Areas'!$A$9:$G$38,3,FALSE)</f>
        <v>176387.5</v>
      </c>
      <c r="E215" s="56">
        <f>VLOOKUP(VLOOKUP($B215,$J$8:$K$122,2,FALSE),'MSA Areas'!$A$9:$G$38,4,FALSE)</f>
        <v>203381.22500000001</v>
      </c>
      <c r="F215" s="56">
        <f>VLOOKUP(VLOOKUP($B215,$J$8:$K$122,2,FALSE),'MSA Areas'!$A$9:$G$38,5,FALSE)</f>
        <v>245284.2</v>
      </c>
      <c r="G215" s="56">
        <f>VLOOKUP(VLOOKUP($B215,$J$8:$K$122,2,FALSE),'MSA Areas'!$A$9:$G$38,6,FALSE)</f>
        <v>313974.90000000002</v>
      </c>
      <c r="H215" s="56">
        <f>VLOOKUP(VLOOKUP($B215,$J$8:$K$122,2,FALSE),'MSA Areas'!$A$9:$G$38,7,FALSE)</f>
        <v>349780.27500000002</v>
      </c>
      <c r="I215" s="8"/>
      <c r="J215" s="8"/>
      <c r="K215" s="8"/>
      <c r="L215" s="8"/>
    </row>
    <row r="216" spans="2:12" ht="12" customHeight="1">
      <c r="B216" s="21"/>
      <c r="C216" s="4" t="s">
        <v>27</v>
      </c>
      <c r="D216" s="57">
        <f>INDEX('MSA Areas'!$A$9:$G$38,MATCH(VLOOKUP($B215,$J$8:$K$122,2,FALSE),'MSA Areas'!$A$9:$A$38,0)+1,3)</f>
        <v>185626.6</v>
      </c>
      <c r="E216" s="57">
        <f>INDEX('MSA Areas'!$A$9:$G$38,MATCH(VLOOKUP($B215,$J$8:$K$122,2,FALSE),'MSA Areas'!$A$9:$A$38,0)+1,4)</f>
        <v>212792.85</v>
      </c>
      <c r="F216" s="57">
        <f>INDEX('MSA Areas'!$A$9:$G$38,MATCH(VLOOKUP($B215,$J$8:$K$122,2,FALSE),'MSA Areas'!$A$9:$A$38,0)+1,5)</f>
        <v>258761.75000000003</v>
      </c>
      <c r="G216" s="57">
        <f>INDEX('MSA Areas'!$A$9:$G$38,MATCH(VLOOKUP($B215,$J$8:$K$122,2,FALSE),'MSA Areas'!$A$9:$A$38,0)+1,6)</f>
        <v>334755.15000000002</v>
      </c>
      <c r="H216" s="57">
        <f>INDEX('MSA Areas'!$A$9:$G$38,MATCH(VLOOKUP($B215,$J$8:$K$122,2,FALSE),'MSA Areas'!$A$9:$A$38,0)+1,7)</f>
        <v>367455.07500000001</v>
      </c>
      <c r="I216" s="8"/>
      <c r="J216" s="8"/>
      <c r="K216" s="8"/>
      <c r="L216" s="8"/>
    </row>
    <row r="217" spans="2:12" ht="12" customHeight="1">
      <c r="B217" s="21"/>
      <c r="D217" s="58"/>
      <c r="E217" s="58"/>
      <c r="F217" s="58"/>
      <c r="G217" s="58"/>
      <c r="H217" s="58"/>
      <c r="I217" s="8"/>
      <c r="J217" s="8"/>
      <c r="K217" s="8"/>
      <c r="L217" s="8"/>
    </row>
    <row r="218" spans="2:12" ht="12" customHeight="1">
      <c r="B218" s="21" t="s">
        <v>21</v>
      </c>
      <c r="C218" s="4" t="s">
        <v>26</v>
      </c>
      <c r="D218" s="56">
        <f>VLOOKUP(VLOOKUP($B218,$J$8:$K$122,2,FALSE),'MSA Areas'!$A$9:$G$38,3,FALSE)</f>
        <v>171250</v>
      </c>
      <c r="E218" s="56">
        <f>VLOOKUP(VLOOKUP($B218,$J$8:$K$122,2,FALSE),'MSA Areas'!$A$9:$G$38,4,FALSE)</f>
        <v>197457.5</v>
      </c>
      <c r="F218" s="56">
        <f>VLOOKUP(VLOOKUP($B218,$J$8:$K$122,2,FALSE),'MSA Areas'!$A$9:$G$38,5,FALSE)</f>
        <v>238140</v>
      </c>
      <c r="G218" s="56">
        <f>VLOOKUP(VLOOKUP($B218,$J$8:$K$122,2,FALSE),'MSA Areas'!$A$9:$G$38,6,FALSE)</f>
        <v>304830</v>
      </c>
      <c r="H218" s="56">
        <f>VLOOKUP(VLOOKUP($B218,$J$8:$K$122,2,FALSE),'MSA Areas'!$A$9:$G$38,7,FALSE)</f>
        <v>339592.5</v>
      </c>
      <c r="I218" s="8"/>
      <c r="J218" s="8"/>
      <c r="K218" s="8"/>
      <c r="L218" s="8"/>
    </row>
    <row r="219" spans="2:12" ht="12" customHeight="1">
      <c r="B219" s="21"/>
      <c r="C219" s="4" t="s">
        <v>27</v>
      </c>
      <c r="D219" s="57">
        <f>INDEX('MSA Areas'!$A$9:$G$38,MATCH(VLOOKUP($B218,$J$8:$K$122,2,FALSE),'MSA Areas'!$A$9:$A$38,0)+1,3)</f>
        <v>180220</v>
      </c>
      <c r="E219" s="57">
        <f>INDEX('MSA Areas'!$A$9:$G$38,MATCH(VLOOKUP($B218,$J$8:$K$122,2,FALSE),'MSA Areas'!$A$9:$A$38,0)+1,4)</f>
        <v>206595</v>
      </c>
      <c r="F219" s="57">
        <f>INDEX('MSA Areas'!$A$9:$G$38,MATCH(VLOOKUP($B218,$J$8:$K$122,2,FALSE),'MSA Areas'!$A$9:$A$38,0)+1,5)</f>
        <v>251225</v>
      </c>
      <c r="G219" s="57">
        <f>INDEX('MSA Areas'!$A$9:$G$38,MATCH(VLOOKUP($B218,$J$8:$K$122,2,FALSE),'MSA Areas'!$A$9:$A$38,0)+1,6)</f>
        <v>325005</v>
      </c>
      <c r="H219" s="57">
        <f>INDEX('MSA Areas'!$A$9:$G$38,MATCH(VLOOKUP($B218,$J$8:$K$122,2,FALSE),'MSA Areas'!$A$9:$A$38,0)+1,7)</f>
        <v>356752.5</v>
      </c>
      <c r="I219" s="8"/>
      <c r="J219" s="8"/>
      <c r="K219" s="8"/>
      <c r="L219" s="8"/>
    </row>
    <row r="220" spans="2:12" ht="12" customHeight="1">
      <c r="B220" s="21"/>
      <c r="D220" s="58"/>
      <c r="E220" s="58"/>
      <c r="F220" s="58"/>
      <c r="G220" s="58"/>
      <c r="H220" s="58"/>
      <c r="I220" s="8"/>
      <c r="J220" s="8"/>
      <c r="K220" s="8"/>
      <c r="L220" s="8"/>
    </row>
    <row r="221" spans="2:12" ht="12" customHeight="1">
      <c r="B221" s="21" t="s">
        <v>82</v>
      </c>
      <c r="C221" s="4" t="s">
        <v>26</v>
      </c>
      <c r="D221" s="56">
        <f>VLOOKUP(VLOOKUP($B221,$J$8:$K$122,2,FALSE),'MSA Areas'!$A$9:$G$38,3,FALSE)</f>
        <v>154125</v>
      </c>
      <c r="E221" s="56">
        <f>VLOOKUP(VLOOKUP($B221,$J$8:$K$122,2,FALSE),'MSA Areas'!$A$9:$G$38,4,FALSE)</f>
        <v>177711.75</v>
      </c>
      <c r="F221" s="56">
        <f>VLOOKUP(VLOOKUP($B221,$J$8:$K$122,2,FALSE),'MSA Areas'!$A$9:$G$38,5,FALSE)</f>
        <v>214326</v>
      </c>
      <c r="G221" s="56">
        <f>VLOOKUP(VLOOKUP($B221,$J$8:$K$122,2,FALSE),'MSA Areas'!$A$9:$G$38,6,FALSE)</f>
        <v>274347</v>
      </c>
      <c r="H221" s="56">
        <f>VLOOKUP(VLOOKUP($B221,$J$8:$K$122,2,FALSE),'MSA Areas'!$A$9:$G$38,7,FALSE)</f>
        <v>305633.25</v>
      </c>
      <c r="I221" s="8"/>
      <c r="J221" s="8"/>
      <c r="K221" s="8"/>
      <c r="L221" s="8"/>
    </row>
    <row r="222" spans="2:12" ht="12" customHeight="1">
      <c r="B222" s="21"/>
      <c r="C222" s="4" t="s">
        <v>27</v>
      </c>
      <c r="D222" s="57">
        <f>INDEX('MSA Areas'!$A$9:$G$38,MATCH(VLOOKUP($B221,$J$8:$K$122,2,FALSE),'MSA Areas'!$A$9:$A$38,0)+1,3)</f>
        <v>162198</v>
      </c>
      <c r="E222" s="57">
        <f>INDEX('MSA Areas'!$A$9:$G$38,MATCH(VLOOKUP($B221,$J$8:$K$122,2,FALSE),'MSA Areas'!$A$9:$A$38,0)+1,4)</f>
        <v>185935.5</v>
      </c>
      <c r="F222" s="57">
        <f>INDEX('MSA Areas'!$A$9:$G$38,MATCH(VLOOKUP($B221,$J$8:$K$122,2,FALSE),'MSA Areas'!$A$9:$A$38,0)+1,5)</f>
        <v>226102.5</v>
      </c>
      <c r="G222" s="57">
        <f>INDEX('MSA Areas'!$A$9:$G$38,MATCH(VLOOKUP($B221,$J$8:$K$122,2,FALSE),'MSA Areas'!$A$9:$A$38,0)+1,6)</f>
        <v>292504.5</v>
      </c>
      <c r="H222" s="57">
        <f>INDEX('MSA Areas'!$A$9:$G$38,MATCH(VLOOKUP($B221,$J$8:$K$122,2,FALSE),'MSA Areas'!$A$9:$A$38,0)+1,7)</f>
        <v>321077.25</v>
      </c>
      <c r="I222" s="8"/>
      <c r="J222" s="8"/>
      <c r="K222" s="8"/>
      <c r="L222" s="8"/>
    </row>
    <row r="223" spans="2:12" ht="12" customHeight="1">
      <c r="B223" s="21"/>
      <c r="D223" s="58"/>
      <c r="E223" s="58"/>
      <c r="F223" s="58"/>
      <c r="G223" s="58"/>
      <c r="H223" s="58"/>
      <c r="I223" s="8"/>
      <c r="J223" s="8"/>
      <c r="K223" s="8"/>
      <c r="L223" s="8"/>
    </row>
    <row r="224" spans="2:12" ht="12" customHeight="1">
      <c r="B224" s="21" t="s">
        <v>83</v>
      </c>
      <c r="C224" s="4" t="s">
        <v>26</v>
      </c>
      <c r="D224" s="56">
        <f>VLOOKUP(VLOOKUP($B224,$J$8:$K$122,2,FALSE),'MSA Areas'!$A$9:$G$38,3,FALSE)</f>
        <v>155565.42056074768</v>
      </c>
      <c r="E224" s="56">
        <f>VLOOKUP(VLOOKUP($B224,$J$8:$K$122,2,FALSE),'MSA Areas'!$A$9:$G$38,4,FALSE)</f>
        <v>179372.60747663552</v>
      </c>
      <c r="F224" s="56">
        <f>VLOOKUP(VLOOKUP($B224,$J$8:$K$122,2,FALSE),'MSA Areas'!$A$9:$G$38,5,FALSE)</f>
        <v>216329.04672897197</v>
      </c>
      <c r="G224" s="56">
        <f>VLOOKUP(VLOOKUP($B224,$J$8:$K$122,2,FALSE),'MSA Areas'!$A$9:$G$38,6,FALSE)</f>
        <v>276910.99065420561</v>
      </c>
      <c r="H224" s="56">
        <f>VLOOKUP(VLOOKUP($B224,$J$8:$K$122,2,FALSE),'MSA Areas'!$A$9:$G$38,7,FALSE)</f>
        <v>308489.63551401871</v>
      </c>
      <c r="I224" s="8"/>
      <c r="J224" s="8"/>
      <c r="K224" s="8"/>
      <c r="L224" s="8"/>
    </row>
    <row r="225" spans="2:12" ht="12" customHeight="1">
      <c r="B225" s="21"/>
      <c r="C225" s="4" t="s">
        <v>27</v>
      </c>
      <c r="D225" s="57">
        <f>INDEX('MSA Areas'!$A$9:$G$38,MATCH(VLOOKUP($B224,$J$8:$K$122,2,FALSE),'MSA Areas'!$A$9:$A$38,0)+1,3)</f>
        <v>163713.86915887852</v>
      </c>
      <c r="E225" s="57">
        <f>INDEX('MSA Areas'!$A$9:$G$38,MATCH(VLOOKUP($B224,$J$8:$K$122,2,FALSE),'MSA Areas'!$A$9:$A$38,0)+1,4)</f>
        <v>187673.21495327103</v>
      </c>
      <c r="F225" s="57">
        <f>INDEX('MSA Areas'!$A$9:$G$38,MATCH(VLOOKUP($B224,$J$8:$K$122,2,FALSE),'MSA Areas'!$A$9:$A$38,0)+1,5)</f>
        <v>228215.60747663552</v>
      </c>
      <c r="G225" s="57">
        <f>INDEX('MSA Areas'!$A$9:$G$38,MATCH(VLOOKUP($B224,$J$8:$K$122,2,FALSE),'MSA Areas'!$A$9:$A$38,0)+1,6)</f>
        <v>295238.18691588787</v>
      </c>
      <c r="H225" s="57">
        <f>INDEX('MSA Areas'!$A$9:$G$38,MATCH(VLOOKUP($B224,$J$8:$K$122,2,FALSE),'MSA Areas'!$A$9:$A$38,0)+1,7)</f>
        <v>324077.97196261684</v>
      </c>
      <c r="I225" s="8"/>
      <c r="J225" s="8"/>
      <c r="K225" s="8"/>
      <c r="L225" s="8"/>
    </row>
    <row r="226" spans="2:12" ht="12" customHeight="1">
      <c r="B226" s="21"/>
      <c r="D226" s="58"/>
      <c r="E226" s="58"/>
      <c r="F226" s="58"/>
      <c r="G226" s="58"/>
      <c r="H226" s="58"/>
      <c r="I226" s="8"/>
      <c r="J226" s="8"/>
      <c r="K226" s="8"/>
      <c r="L226" s="8"/>
    </row>
    <row r="227" spans="2:12" ht="12" customHeight="1">
      <c r="B227" s="21" t="s">
        <v>84</v>
      </c>
      <c r="C227" s="4" t="s">
        <v>26</v>
      </c>
      <c r="D227" s="56">
        <f>VLOOKUP(VLOOKUP($B227,$J$8:$K$122,2,FALSE),'MSA Areas'!$A$9:$G$38,3,FALSE)</f>
        <v>179764.48598130845</v>
      </c>
      <c r="E227" s="56">
        <f>VLOOKUP(VLOOKUP($B227,$J$8:$K$122,2,FALSE),'MSA Areas'!$A$9:$G$38,4,FALSE)</f>
        <v>207275.01308411217</v>
      </c>
      <c r="F227" s="56">
        <f>VLOOKUP(VLOOKUP($B227,$J$8:$K$122,2,FALSE),'MSA Areas'!$A$9:$G$38,5,FALSE)</f>
        <v>249980.23177570096</v>
      </c>
      <c r="G227" s="56">
        <f>VLOOKUP(VLOOKUP($B227,$J$8:$K$122,2,FALSE),'MSA Areas'!$A$9:$G$38,6,FALSE)</f>
        <v>319986.03364485985</v>
      </c>
      <c r="H227" s="56">
        <f>VLOOKUP(VLOOKUP($B227,$J$8:$K$122,2,FALSE),'MSA Areas'!$A$9:$G$38,7,FALSE)</f>
        <v>356476.91214953276</v>
      </c>
      <c r="I227" s="8"/>
      <c r="J227" s="8"/>
      <c r="K227" s="8"/>
      <c r="L227" s="8"/>
    </row>
    <row r="228" spans="2:12" ht="12" customHeight="1">
      <c r="B228" s="21"/>
      <c r="C228" s="4" t="s">
        <v>27</v>
      </c>
      <c r="D228" s="57">
        <f>INDEX('MSA Areas'!$A$9:$G$38,MATCH(VLOOKUP($B227,$J$8:$K$122,2,FALSE),'MSA Areas'!$A$9:$A$38,0)+1,3)</f>
        <v>189180.4710280374</v>
      </c>
      <c r="E228" s="57">
        <f>INDEX('MSA Areas'!$A$9:$G$38,MATCH(VLOOKUP($B227,$J$8:$K$122,2,FALSE),'MSA Areas'!$A$9:$A$38,0)+1,4)</f>
        <v>216866.82616822433</v>
      </c>
      <c r="F228" s="57">
        <f>INDEX('MSA Areas'!$A$9:$G$38,MATCH(VLOOKUP($B227,$J$8:$K$122,2,FALSE),'MSA Areas'!$A$9:$A$38,0)+1,5)</f>
        <v>263715.81308411219</v>
      </c>
      <c r="G228" s="57">
        <f>INDEX('MSA Areas'!$A$9:$G$38,MATCH(VLOOKUP($B227,$J$8:$K$122,2,FALSE),'MSA Areas'!$A$9:$A$38,0)+1,6)</f>
        <v>341164.12710280379</v>
      </c>
      <c r="H228" s="57">
        <f>INDEX('MSA Areas'!$A$9:$G$38,MATCH(VLOOKUP($B227,$J$8:$K$122,2,FALSE),'MSA Areas'!$A$9:$A$38,0)+1,7)</f>
        <v>374490.1009345795</v>
      </c>
      <c r="I228" s="8"/>
      <c r="J228" s="8"/>
      <c r="K228" s="8"/>
      <c r="L228" s="8"/>
    </row>
    <row r="229" spans="2:12" ht="12" customHeight="1">
      <c r="B229" s="21"/>
      <c r="D229" s="58"/>
      <c r="E229" s="58"/>
      <c r="F229" s="58"/>
      <c r="G229" s="56"/>
      <c r="H229" s="56"/>
      <c r="I229" s="8"/>
      <c r="J229" s="8"/>
      <c r="K229" s="8"/>
      <c r="L229" s="8"/>
    </row>
    <row r="230" spans="2:12" ht="12" customHeight="1">
      <c r="B230" s="21" t="s">
        <v>85</v>
      </c>
      <c r="C230" s="4" t="s">
        <v>26</v>
      </c>
      <c r="D230" s="56">
        <f>VLOOKUP(VLOOKUP($B230,$J$8:$K$122,2,FALSE),'MSA Areas'!$A$9:$G$38,3,FALSE)</f>
        <v>154125</v>
      </c>
      <c r="E230" s="56">
        <f>VLOOKUP(VLOOKUP($B230,$J$8:$K$122,2,FALSE),'MSA Areas'!$A$9:$G$38,4,FALSE)</f>
        <v>177711.75</v>
      </c>
      <c r="F230" s="56">
        <f>VLOOKUP(VLOOKUP($B230,$J$8:$K$122,2,FALSE),'MSA Areas'!$A$9:$G$38,5,FALSE)</f>
        <v>214326</v>
      </c>
      <c r="G230" s="56">
        <f>VLOOKUP(VLOOKUP($B230,$J$8:$K$122,2,FALSE),'MSA Areas'!$A$9:$G$38,6,FALSE)</f>
        <v>274347</v>
      </c>
      <c r="H230" s="56">
        <f>VLOOKUP(VLOOKUP($B230,$J$8:$K$122,2,FALSE),'MSA Areas'!$A$9:$G$38,7,FALSE)</f>
        <v>305633.25</v>
      </c>
      <c r="I230" s="8"/>
      <c r="J230" s="8"/>
      <c r="K230" s="8"/>
      <c r="L230" s="8"/>
    </row>
    <row r="231" spans="2:12" ht="12" customHeight="1">
      <c r="B231" s="21"/>
      <c r="C231" s="4" t="s">
        <v>27</v>
      </c>
      <c r="D231" s="57">
        <f>INDEX('MSA Areas'!$A$9:$G$38,MATCH(VLOOKUP($B230,$J$8:$K$122,2,FALSE),'MSA Areas'!$A$9:$A$38,0)+1,3)</f>
        <v>162198</v>
      </c>
      <c r="E231" s="57">
        <f>INDEX('MSA Areas'!$A$9:$G$38,MATCH(VLOOKUP($B230,$J$8:$K$122,2,FALSE),'MSA Areas'!$A$9:$A$38,0)+1,4)</f>
        <v>185935.5</v>
      </c>
      <c r="F231" s="57">
        <f>INDEX('MSA Areas'!$A$9:$G$38,MATCH(VLOOKUP($B230,$J$8:$K$122,2,FALSE),'MSA Areas'!$A$9:$A$38,0)+1,5)</f>
        <v>226102.5</v>
      </c>
      <c r="G231" s="57">
        <f>INDEX('MSA Areas'!$A$9:$G$38,MATCH(VLOOKUP($B230,$J$8:$K$122,2,FALSE),'MSA Areas'!$A$9:$A$38,0)+1,6)</f>
        <v>292504.5</v>
      </c>
      <c r="H231" s="57">
        <f>INDEX('MSA Areas'!$A$9:$G$38,MATCH(VLOOKUP($B230,$J$8:$K$122,2,FALSE),'MSA Areas'!$A$9:$A$38,0)+1,7)</f>
        <v>321077.25</v>
      </c>
      <c r="I231" s="8"/>
      <c r="J231" s="8"/>
      <c r="K231" s="8"/>
      <c r="L231" s="8"/>
    </row>
    <row r="232" spans="2:12" ht="12" customHeight="1">
      <c r="B232" s="21"/>
      <c r="D232" s="58"/>
      <c r="E232" s="58"/>
      <c r="F232" s="58"/>
      <c r="G232" s="58"/>
      <c r="H232" s="58"/>
      <c r="I232" s="8"/>
      <c r="J232" s="8"/>
      <c r="K232" s="8"/>
      <c r="L232" s="8"/>
    </row>
    <row r="233" spans="2:12" ht="12" customHeight="1">
      <c r="B233" s="21" t="s">
        <v>86</v>
      </c>
      <c r="C233" s="4" t="s">
        <v>26</v>
      </c>
      <c r="D233" s="56">
        <f>VLOOKUP(VLOOKUP($B233,$J$8:$K$122,2,FALSE),'MSA Areas'!$A$9:$G$38,3,FALSE)</f>
        <v>176387.5</v>
      </c>
      <c r="E233" s="56">
        <f>VLOOKUP(VLOOKUP($B233,$J$8:$K$122,2,FALSE),'MSA Areas'!$A$9:$G$38,4,FALSE)</f>
        <v>203381.22500000001</v>
      </c>
      <c r="F233" s="56">
        <f>VLOOKUP(VLOOKUP($B233,$J$8:$K$122,2,FALSE),'MSA Areas'!$A$9:$G$38,5,FALSE)</f>
        <v>245284.2</v>
      </c>
      <c r="G233" s="56">
        <f>VLOOKUP(VLOOKUP($B233,$J$8:$K$122,2,FALSE),'MSA Areas'!$A$9:$G$38,6,FALSE)</f>
        <v>313974.90000000002</v>
      </c>
      <c r="H233" s="56">
        <f>VLOOKUP(VLOOKUP($B233,$J$8:$K$122,2,FALSE),'MSA Areas'!$A$9:$G$38,7,FALSE)</f>
        <v>349780.27500000002</v>
      </c>
      <c r="I233" s="8"/>
      <c r="J233" s="8"/>
      <c r="K233" s="8"/>
      <c r="L233" s="8"/>
    </row>
    <row r="234" spans="2:12" ht="12" customHeight="1">
      <c r="B234" s="21"/>
      <c r="C234" s="4" t="s">
        <v>27</v>
      </c>
      <c r="D234" s="57">
        <f>INDEX('MSA Areas'!$A$9:$G$38,MATCH(VLOOKUP($B233,$J$8:$K$122,2,FALSE),'MSA Areas'!$A$9:$A$38,0)+1,3)</f>
        <v>185626.6</v>
      </c>
      <c r="E234" s="57">
        <f>INDEX('MSA Areas'!$A$9:$G$38,MATCH(VLOOKUP($B233,$J$8:$K$122,2,FALSE),'MSA Areas'!$A$9:$A$38,0)+1,4)</f>
        <v>212792.85</v>
      </c>
      <c r="F234" s="57">
        <f>INDEX('MSA Areas'!$A$9:$G$38,MATCH(VLOOKUP($B233,$J$8:$K$122,2,FALSE),'MSA Areas'!$A$9:$A$38,0)+1,5)</f>
        <v>258761.75000000003</v>
      </c>
      <c r="G234" s="57">
        <f>INDEX('MSA Areas'!$A$9:$G$38,MATCH(VLOOKUP($B233,$J$8:$K$122,2,FALSE),'MSA Areas'!$A$9:$A$38,0)+1,6)</f>
        <v>334755.15000000002</v>
      </c>
      <c r="H234" s="57">
        <f>INDEX('MSA Areas'!$A$9:$G$38,MATCH(VLOOKUP($B233,$J$8:$K$122,2,FALSE),'MSA Areas'!$A$9:$A$38,0)+1,7)</f>
        <v>367455.07500000001</v>
      </c>
      <c r="I234" s="8"/>
      <c r="J234" s="8"/>
      <c r="K234" s="8"/>
      <c r="L234" s="8"/>
    </row>
    <row r="235" spans="2:12" ht="12" customHeight="1">
      <c r="B235" s="21"/>
      <c r="D235" s="58"/>
      <c r="E235" s="58"/>
      <c r="F235" s="58"/>
      <c r="G235" s="58"/>
      <c r="H235" s="56"/>
      <c r="I235" s="8"/>
      <c r="J235" s="8"/>
      <c r="K235" s="8"/>
      <c r="L235" s="8"/>
    </row>
    <row r="236" spans="2:12" ht="12" customHeight="1">
      <c r="B236" s="21" t="s">
        <v>87</v>
      </c>
      <c r="C236" s="4" t="s">
        <v>26</v>
      </c>
      <c r="D236" s="56">
        <f>VLOOKUP(VLOOKUP($B236,$J$8:$K$122,2,FALSE),'MSA Areas'!$A$9:$G$38,3,FALSE)</f>
        <v>152412.5</v>
      </c>
      <c r="E236" s="56">
        <f>VLOOKUP(VLOOKUP($B236,$J$8:$K$122,2,FALSE),'MSA Areas'!$A$9:$G$38,4,FALSE)</f>
        <v>175737.17500000002</v>
      </c>
      <c r="F236" s="56">
        <f>VLOOKUP(VLOOKUP($B236,$J$8:$K$122,2,FALSE),'MSA Areas'!$A$9:$G$38,5,FALSE)</f>
        <v>211944.6</v>
      </c>
      <c r="G236" s="56">
        <f>VLOOKUP(VLOOKUP($B236,$J$8:$K$122,2,FALSE),'MSA Areas'!$A$9:$G$38,6,FALSE)</f>
        <v>271298.7</v>
      </c>
      <c r="H236" s="56">
        <f>VLOOKUP(VLOOKUP($B236,$J$8:$K$122,2,FALSE),'MSA Areas'!$A$9:$G$38,7,FALSE)</f>
        <v>302237.32500000001</v>
      </c>
      <c r="I236" s="8"/>
      <c r="J236" s="8"/>
      <c r="K236" s="8"/>
      <c r="L236" s="8"/>
    </row>
    <row r="237" spans="2:12" ht="12" customHeight="1">
      <c r="B237" s="21"/>
      <c r="C237" s="4" t="s">
        <v>27</v>
      </c>
      <c r="D237" s="57">
        <f>INDEX('MSA Areas'!$A$9:$G$38,MATCH(VLOOKUP($B236,$J$8:$K$122,2,FALSE),'MSA Areas'!$A$9:$A$38,0)+1,3)</f>
        <v>160395.80000000002</v>
      </c>
      <c r="E237" s="57">
        <f>INDEX('MSA Areas'!$A$9:$G$38,MATCH(VLOOKUP($B236,$J$8:$K$122,2,FALSE),'MSA Areas'!$A$9:$A$38,0)+1,4)</f>
        <v>183869.55000000002</v>
      </c>
      <c r="F237" s="57">
        <f>INDEX('MSA Areas'!$A$9:$G$38,MATCH(VLOOKUP($B236,$J$8:$K$122,2,FALSE),'MSA Areas'!$A$9:$A$38,0)+1,5)</f>
        <v>223590.25</v>
      </c>
      <c r="G237" s="57">
        <f>INDEX('MSA Areas'!$A$9:$G$38,MATCH(VLOOKUP($B236,$J$8:$K$122,2,FALSE),'MSA Areas'!$A$9:$A$38,0)+1,6)</f>
        <v>289254.45</v>
      </c>
      <c r="H237" s="57">
        <f>INDEX('MSA Areas'!$A$9:$G$38,MATCH(VLOOKUP($B236,$J$8:$K$122,2,FALSE),'MSA Areas'!$A$9:$A$38,0)+1,7)</f>
        <v>317509.72500000003</v>
      </c>
      <c r="I237" s="8"/>
      <c r="J237" s="8"/>
      <c r="K237" s="8"/>
      <c r="L237" s="8"/>
    </row>
    <row r="238" spans="2:12" ht="12" customHeight="1">
      <c r="B238" s="21"/>
      <c r="D238" s="58"/>
      <c r="E238" s="58"/>
      <c r="F238" s="58"/>
      <c r="G238" s="58"/>
      <c r="H238" s="58"/>
      <c r="I238" s="8"/>
      <c r="J238" s="8"/>
      <c r="K238" s="8"/>
      <c r="L238" s="8"/>
    </row>
    <row r="239" spans="2:12" ht="12" customHeight="1">
      <c r="B239" s="21" t="s">
        <v>88</v>
      </c>
      <c r="C239" s="4" t="s">
        <v>26</v>
      </c>
      <c r="D239" s="56">
        <f>VLOOKUP(VLOOKUP($B239,$J$8:$K$122,2,FALSE),'MSA Areas'!$A$9:$G$38,3,FALSE)</f>
        <v>154125</v>
      </c>
      <c r="E239" s="56">
        <f>VLOOKUP(VLOOKUP($B239,$J$8:$K$122,2,FALSE),'MSA Areas'!$A$9:$G$38,4,FALSE)</f>
        <v>177711.75</v>
      </c>
      <c r="F239" s="56">
        <f>VLOOKUP(VLOOKUP($B239,$J$8:$K$122,2,FALSE),'MSA Areas'!$A$9:$G$38,5,FALSE)</f>
        <v>214326</v>
      </c>
      <c r="G239" s="56">
        <f>VLOOKUP(VLOOKUP($B239,$J$8:$K$122,2,FALSE),'MSA Areas'!$A$9:$G$38,6,FALSE)</f>
        <v>274347</v>
      </c>
      <c r="H239" s="56">
        <f>VLOOKUP(VLOOKUP($B239,$J$8:$K$122,2,FALSE),'MSA Areas'!$A$9:$G$38,7,FALSE)</f>
        <v>305633.25</v>
      </c>
      <c r="I239" s="8"/>
      <c r="J239" s="8"/>
      <c r="K239" s="8"/>
      <c r="L239" s="8"/>
    </row>
    <row r="240" spans="2:12" ht="12" customHeight="1">
      <c r="B240" s="21"/>
      <c r="C240" s="4" t="s">
        <v>27</v>
      </c>
      <c r="D240" s="57">
        <f>INDEX('MSA Areas'!$A$9:$G$38,MATCH(VLOOKUP($B239,$J$8:$K$122,2,FALSE),'MSA Areas'!$A$9:$A$38,0)+1,3)</f>
        <v>162198</v>
      </c>
      <c r="E240" s="57">
        <f>INDEX('MSA Areas'!$A$9:$G$38,MATCH(VLOOKUP($B239,$J$8:$K$122,2,FALSE),'MSA Areas'!$A$9:$A$38,0)+1,4)</f>
        <v>185935.5</v>
      </c>
      <c r="F240" s="57">
        <f>INDEX('MSA Areas'!$A$9:$G$38,MATCH(VLOOKUP($B239,$J$8:$K$122,2,FALSE),'MSA Areas'!$A$9:$A$38,0)+1,5)</f>
        <v>226102.5</v>
      </c>
      <c r="G240" s="57">
        <f>INDEX('MSA Areas'!$A$9:$G$38,MATCH(VLOOKUP($B239,$J$8:$K$122,2,FALSE),'MSA Areas'!$A$9:$A$38,0)+1,6)</f>
        <v>292504.5</v>
      </c>
      <c r="H240" s="57">
        <f>INDEX('MSA Areas'!$A$9:$G$38,MATCH(VLOOKUP($B239,$J$8:$K$122,2,FALSE),'MSA Areas'!$A$9:$A$38,0)+1,7)</f>
        <v>321077.25</v>
      </c>
      <c r="I240" s="8"/>
      <c r="J240" s="8"/>
      <c r="K240" s="8"/>
      <c r="L240" s="8"/>
    </row>
    <row r="241" spans="2:12" ht="12" customHeight="1">
      <c r="B241" s="21"/>
      <c r="D241" s="58"/>
      <c r="E241" s="58"/>
      <c r="F241" s="58"/>
      <c r="G241" s="58"/>
      <c r="H241" s="58"/>
      <c r="I241" s="8"/>
      <c r="J241" s="8"/>
      <c r="K241" s="8"/>
      <c r="L241" s="8"/>
    </row>
    <row r="242" spans="2:12" ht="12" customHeight="1">
      <c r="B242" s="21" t="s">
        <v>89</v>
      </c>
      <c r="C242" s="4" t="s">
        <v>26</v>
      </c>
      <c r="D242" s="56">
        <f>VLOOKUP(VLOOKUP($B242,$J$8:$K$122,2,FALSE),'MSA Areas'!$A$9:$G$38,3,FALSE)</f>
        <v>154125</v>
      </c>
      <c r="E242" s="56">
        <f>VLOOKUP(VLOOKUP($B242,$J$8:$K$122,2,FALSE),'MSA Areas'!$A$9:$G$38,4,FALSE)</f>
        <v>177711.75</v>
      </c>
      <c r="F242" s="56">
        <f>VLOOKUP(VLOOKUP($B242,$J$8:$K$122,2,FALSE),'MSA Areas'!$A$9:$G$38,5,FALSE)</f>
        <v>214326</v>
      </c>
      <c r="G242" s="56">
        <f>VLOOKUP(VLOOKUP($B242,$J$8:$K$122,2,FALSE),'MSA Areas'!$A$9:$G$38,6,FALSE)</f>
        <v>274347</v>
      </c>
      <c r="H242" s="56">
        <f>VLOOKUP(VLOOKUP($B242,$J$8:$K$122,2,FALSE),'MSA Areas'!$A$9:$G$38,7,FALSE)</f>
        <v>305633.25</v>
      </c>
      <c r="I242" s="8"/>
      <c r="J242" s="8"/>
      <c r="K242" s="8"/>
      <c r="L242" s="8"/>
    </row>
    <row r="243" spans="2:12" ht="12" customHeight="1">
      <c r="B243" s="21"/>
      <c r="C243" s="4" t="s">
        <v>27</v>
      </c>
      <c r="D243" s="57">
        <f>INDEX('MSA Areas'!$A$9:$G$38,MATCH(VLOOKUP($B242,$J$8:$K$122,2,FALSE),'MSA Areas'!$A$9:$A$38,0)+1,3)</f>
        <v>162198</v>
      </c>
      <c r="E243" s="57">
        <f>INDEX('MSA Areas'!$A$9:$G$38,MATCH(VLOOKUP($B242,$J$8:$K$122,2,FALSE),'MSA Areas'!$A$9:$A$38,0)+1,4)</f>
        <v>185935.5</v>
      </c>
      <c r="F243" s="57">
        <f>INDEX('MSA Areas'!$A$9:$G$38,MATCH(VLOOKUP($B242,$J$8:$K$122,2,FALSE),'MSA Areas'!$A$9:$A$38,0)+1,5)</f>
        <v>226102.5</v>
      </c>
      <c r="G243" s="57">
        <f>INDEX('MSA Areas'!$A$9:$G$38,MATCH(VLOOKUP($B242,$J$8:$K$122,2,FALSE),'MSA Areas'!$A$9:$A$38,0)+1,6)</f>
        <v>292504.5</v>
      </c>
      <c r="H243" s="57">
        <f>INDEX('MSA Areas'!$A$9:$G$38,MATCH(VLOOKUP($B242,$J$8:$K$122,2,FALSE),'MSA Areas'!$A$9:$A$38,0)+1,7)</f>
        <v>321077.25</v>
      </c>
      <c r="I243" s="8"/>
      <c r="J243" s="8"/>
      <c r="K243" s="8"/>
      <c r="L243" s="8"/>
    </row>
    <row r="244" spans="2:12" ht="12" customHeight="1">
      <c r="B244" s="21"/>
      <c r="D244" s="58"/>
      <c r="E244" s="58"/>
      <c r="F244" s="58"/>
      <c r="G244" s="58"/>
      <c r="H244" s="58"/>
      <c r="I244" s="8"/>
      <c r="J244" s="8"/>
      <c r="K244" s="8"/>
      <c r="L244" s="8"/>
    </row>
    <row r="245" spans="2:12" ht="12" customHeight="1">
      <c r="B245" s="21" t="s">
        <v>90</v>
      </c>
      <c r="C245" s="4" t="s">
        <v>26</v>
      </c>
      <c r="D245" s="56">
        <f>VLOOKUP(VLOOKUP($B245,$J$8:$K$122,2,FALSE),'MSA Areas'!$A$9:$G$38,3,FALSE)</f>
        <v>171250</v>
      </c>
      <c r="E245" s="56">
        <f>VLOOKUP(VLOOKUP($B245,$J$8:$K$122,2,FALSE),'MSA Areas'!$A$9:$G$38,4,FALSE)</f>
        <v>197457.5</v>
      </c>
      <c r="F245" s="56">
        <f>VLOOKUP(VLOOKUP($B245,$J$8:$K$122,2,FALSE),'MSA Areas'!$A$9:$G$38,5,FALSE)</f>
        <v>238140</v>
      </c>
      <c r="G245" s="56">
        <f>VLOOKUP(VLOOKUP($B245,$J$8:$K$122,2,FALSE),'MSA Areas'!$A$9:$G$38,6,FALSE)</f>
        <v>304830</v>
      </c>
      <c r="H245" s="56">
        <f>VLOOKUP(VLOOKUP($B245,$J$8:$K$122,2,FALSE),'MSA Areas'!$A$9:$G$38,7,FALSE)</f>
        <v>339592.5</v>
      </c>
      <c r="I245" s="8"/>
      <c r="J245" s="8"/>
      <c r="K245" s="8"/>
      <c r="L245" s="8"/>
    </row>
    <row r="246" spans="2:12" ht="12" customHeight="1">
      <c r="B246" s="21"/>
      <c r="C246" s="4" t="s">
        <v>27</v>
      </c>
      <c r="D246" s="57">
        <f>INDEX('MSA Areas'!$A$9:$G$38,MATCH(VLOOKUP($B245,$J$8:$K$122,2,FALSE),'MSA Areas'!$A$9:$A$38,0)+1,3)</f>
        <v>180220</v>
      </c>
      <c r="E246" s="57">
        <f>INDEX('MSA Areas'!$A$9:$G$38,MATCH(VLOOKUP($B245,$J$8:$K$122,2,FALSE),'MSA Areas'!$A$9:$A$38,0)+1,4)</f>
        <v>206595</v>
      </c>
      <c r="F246" s="57">
        <f>INDEX('MSA Areas'!$A$9:$G$38,MATCH(VLOOKUP($B245,$J$8:$K$122,2,FALSE),'MSA Areas'!$A$9:$A$38,0)+1,5)</f>
        <v>251225</v>
      </c>
      <c r="G246" s="57">
        <f>INDEX('MSA Areas'!$A$9:$G$38,MATCH(VLOOKUP($B245,$J$8:$K$122,2,FALSE),'MSA Areas'!$A$9:$A$38,0)+1,6)</f>
        <v>325005</v>
      </c>
      <c r="H246" s="57">
        <f>INDEX('MSA Areas'!$A$9:$G$38,MATCH(VLOOKUP($B245,$J$8:$K$122,2,FALSE),'MSA Areas'!$A$9:$A$38,0)+1,7)</f>
        <v>356752.5</v>
      </c>
      <c r="I246" s="8"/>
      <c r="J246" s="8"/>
      <c r="K246" s="8"/>
      <c r="L246" s="8"/>
    </row>
    <row r="247" spans="2:12" ht="12" customHeight="1">
      <c r="B247" s="21"/>
      <c r="D247" s="58"/>
      <c r="E247" s="58"/>
      <c r="F247" s="58"/>
      <c r="G247" s="58"/>
      <c r="H247" s="58"/>
      <c r="I247" s="8"/>
      <c r="J247" s="8"/>
      <c r="K247" s="8"/>
      <c r="L247" s="8"/>
    </row>
    <row r="248" spans="2:12" ht="12" customHeight="1">
      <c r="B248" s="21" t="s">
        <v>91</v>
      </c>
      <c r="C248" s="4" t="s">
        <v>26</v>
      </c>
      <c r="D248" s="56">
        <f>VLOOKUP(VLOOKUP($B248,$J$8:$K$122,2,FALSE),'MSA Areas'!$A$9:$G$38,3,FALSE)</f>
        <v>152412.5</v>
      </c>
      <c r="E248" s="56">
        <f>VLOOKUP(VLOOKUP($B248,$J$8:$K$122,2,FALSE),'MSA Areas'!$A$9:$G$38,4,FALSE)</f>
        <v>175737.17500000002</v>
      </c>
      <c r="F248" s="56">
        <f>VLOOKUP(VLOOKUP($B248,$J$8:$K$122,2,FALSE),'MSA Areas'!$A$9:$G$38,5,FALSE)</f>
        <v>211944.6</v>
      </c>
      <c r="G248" s="56">
        <f>VLOOKUP(VLOOKUP($B248,$J$8:$K$122,2,FALSE),'MSA Areas'!$A$9:$G$38,6,FALSE)</f>
        <v>271298.7</v>
      </c>
      <c r="H248" s="56">
        <f>VLOOKUP(VLOOKUP($B248,$J$8:$K$122,2,FALSE),'MSA Areas'!$A$9:$G$38,7,FALSE)</f>
        <v>302237.32500000001</v>
      </c>
      <c r="I248" s="8"/>
      <c r="J248" s="8"/>
      <c r="K248" s="8"/>
      <c r="L248" s="8"/>
    </row>
    <row r="249" spans="2:12" ht="12" customHeight="1">
      <c r="B249" s="21"/>
      <c r="C249" s="4" t="s">
        <v>27</v>
      </c>
      <c r="D249" s="57">
        <f>INDEX('MSA Areas'!$A$9:$G$38,MATCH(VLOOKUP($B248,$J$8:$K$122,2,FALSE),'MSA Areas'!$A$9:$A$38,0)+1,3)</f>
        <v>160395.80000000002</v>
      </c>
      <c r="E249" s="57">
        <f>INDEX('MSA Areas'!$A$9:$G$38,MATCH(VLOOKUP($B248,$J$8:$K$122,2,FALSE),'MSA Areas'!$A$9:$A$38,0)+1,4)</f>
        <v>183869.55000000002</v>
      </c>
      <c r="F249" s="57">
        <f>INDEX('MSA Areas'!$A$9:$G$38,MATCH(VLOOKUP($B248,$J$8:$K$122,2,FALSE),'MSA Areas'!$A$9:$A$38,0)+1,5)</f>
        <v>223590.25</v>
      </c>
      <c r="G249" s="57">
        <f>INDEX('MSA Areas'!$A$9:$G$38,MATCH(VLOOKUP($B248,$J$8:$K$122,2,FALSE),'MSA Areas'!$A$9:$A$38,0)+1,6)</f>
        <v>289254.45</v>
      </c>
      <c r="H249" s="57">
        <f>INDEX('MSA Areas'!$A$9:$G$38,MATCH(VLOOKUP($B248,$J$8:$K$122,2,FALSE),'MSA Areas'!$A$9:$A$38,0)+1,7)</f>
        <v>317509.72500000003</v>
      </c>
      <c r="I249" s="8"/>
      <c r="J249" s="8"/>
      <c r="K249" s="8"/>
      <c r="L249" s="8"/>
    </row>
    <row r="250" spans="2:12" ht="12" customHeight="1">
      <c r="B250" s="21"/>
      <c r="D250" s="58"/>
      <c r="E250" s="58"/>
      <c r="F250" s="58"/>
      <c r="G250" s="58"/>
      <c r="H250" s="58"/>
      <c r="I250" s="8"/>
      <c r="J250" s="8"/>
      <c r="K250" s="8"/>
      <c r="L250" s="8"/>
    </row>
    <row r="251" spans="2:12" ht="12" customHeight="1">
      <c r="B251" s="21" t="s">
        <v>22</v>
      </c>
      <c r="C251" s="4" t="s">
        <v>26</v>
      </c>
      <c r="D251" s="56">
        <f>VLOOKUP(VLOOKUP($B251,$J$8:$K$122,2,FALSE),'MSA Areas'!$A$9:$G$38,3,FALSE)</f>
        <v>176387.5</v>
      </c>
      <c r="E251" s="56">
        <f>VLOOKUP(VLOOKUP($B251,$J$8:$K$122,2,FALSE),'MSA Areas'!$A$9:$G$38,4,FALSE)</f>
        <v>203381.22500000001</v>
      </c>
      <c r="F251" s="56">
        <f>VLOOKUP(VLOOKUP($B251,$J$8:$K$122,2,FALSE),'MSA Areas'!$A$9:$G$38,5,FALSE)</f>
        <v>245284.2</v>
      </c>
      <c r="G251" s="56">
        <f>VLOOKUP(VLOOKUP($B251,$J$8:$K$122,2,FALSE),'MSA Areas'!$A$9:$G$38,6,FALSE)</f>
        <v>313974.90000000002</v>
      </c>
      <c r="H251" s="56">
        <f>VLOOKUP(VLOOKUP($B251,$J$8:$K$122,2,FALSE),'MSA Areas'!$A$9:$G$38,7,FALSE)</f>
        <v>349780.27500000002</v>
      </c>
      <c r="I251" s="8"/>
      <c r="J251" s="8"/>
      <c r="K251" s="8"/>
      <c r="L251" s="8"/>
    </row>
    <row r="252" spans="2:12" ht="12" customHeight="1">
      <c r="B252" s="21"/>
      <c r="C252" s="4" t="s">
        <v>27</v>
      </c>
      <c r="D252" s="57">
        <f>INDEX('MSA Areas'!$A$9:$G$38,MATCH(VLOOKUP($B251,$J$8:$K$122,2,FALSE),'MSA Areas'!$A$9:$A$38,0)+1,3)</f>
        <v>185626.6</v>
      </c>
      <c r="E252" s="57">
        <f>INDEX('MSA Areas'!$A$9:$G$38,MATCH(VLOOKUP($B251,$J$8:$K$122,2,FALSE),'MSA Areas'!$A$9:$A$38,0)+1,4)</f>
        <v>212792.85</v>
      </c>
      <c r="F252" s="57">
        <f>INDEX('MSA Areas'!$A$9:$G$38,MATCH(VLOOKUP($B251,$J$8:$K$122,2,FALSE),'MSA Areas'!$A$9:$A$38,0)+1,5)</f>
        <v>258761.75000000003</v>
      </c>
      <c r="G252" s="57">
        <f>INDEX('MSA Areas'!$A$9:$G$38,MATCH(VLOOKUP($B251,$J$8:$K$122,2,FALSE),'MSA Areas'!$A$9:$A$38,0)+1,6)</f>
        <v>334755.15000000002</v>
      </c>
      <c r="H252" s="57">
        <f>INDEX('MSA Areas'!$A$9:$G$38,MATCH(VLOOKUP($B251,$J$8:$K$122,2,FALSE),'MSA Areas'!$A$9:$A$38,0)+1,7)</f>
        <v>367455.07500000001</v>
      </c>
      <c r="I252" s="8"/>
      <c r="J252" s="8"/>
      <c r="K252" s="8"/>
      <c r="L252" s="8"/>
    </row>
    <row r="253" spans="2:12" ht="12" customHeight="1">
      <c r="B253" s="21"/>
      <c r="D253" s="58"/>
      <c r="E253" s="58"/>
      <c r="F253" s="58"/>
      <c r="G253" s="58"/>
      <c r="H253" s="58"/>
      <c r="I253" s="8"/>
      <c r="J253" s="8"/>
      <c r="K253" s="8"/>
      <c r="L253" s="8"/>
    </row>
    <row r="254" spans="2:12" ht="12" customHeight="1">
      <c r="B254" s="21" t="s">
        <v>92</v>
      </c>
      <c r="C254" s="4" t="s">
        <v>26</v>
      </c>
      <c r="D254" s="56">
        <f>VLOOKUP(VLOOKUP($B254,$J$8:$K$122,2,FALSE),'MSA Areas'!$A$9:$G$38,3,FALSE)</f>
        <v>184950</v>
      </c>
      <c r="E254" s="56">
        <f>VLOOKUP(VLOOKUP($B254,$J$8:$K$122,2,FALSE),'MSA Areas'!$A$9:$G$38,4,FALSE)</f>
        <v>213254.1</v>
      </c>
      <c r="F254" s="56">
        <f>VLOOKUP(VLOOKUP($B254,$J$8:$K$122,2,FALSE),'MSA Areas'!$A$9:$G$38,5,FALSE)</f>
        <v>257191.2</v>
      </c>
      <c r="G254" s="56">
        <f>VLOOKUP(VLOOKUP($B254,$J$8:$K$122,2,FALSE),'MSA Areas'!$A$9:$G$38,6,FALSE)</f>
        <v>329216.40000000002</v>
      </c>
      <c r="H254" s="56">
        <f>VLOOKUP(VLOOKUP($B254,$J$8:$K$122,2,FALSE),'MSA Areas'!$A$9:$G$38,7,FALSE)</f>
        <v>366759.9</v>
      </c>
      <c r="I254" s="8"/>
      <c r="J254" s="8"/>
      <c r="K254" s="8"/>
      <c r="L254" s="8"/>
    </row>
    <row r="255" spans="2:12" ht="12" customHeight="1">
      <c r="B255" s="21"/>
      <c r="C255" s="4" t="s">
        <v>27</v>
      </c>
      <c r="D255" s="57">
        <f>INDEX('MSA Areas'!$A$9:$G$38,MATCH(VLOOKUP($B254,$J$8:$K$122,2,FALSE),'MSA Areas'!$A$9:$A$38,0)+1,3)</f>
        <v>194637.6</v>
      </c>
      <c r="E255" s="57">
        <f>INDEX('MSA Areas'!$A$9:$G$38,MATCH(VLOOKUP($B254,$J$8:$K$122,2,FALSE),'MSA Areas'!$A$9:$A$38,0)+1,4)</f>
        <v>223122.6</v>
      </c>
      <c r="F255" s="57">
        <f>INDEX('MSA Areas'!$A$9:$G$38,MATCH(VLOOKUP($B254,$J$8:$K$122,2,FALSE),'MSA Areas'!$A$9:$A$38,0)+1,5)</f>
        <v>271323</v>
      </c>
      <c r="G255" s="57">
        <f>INDEX('MSA Areas'!$A$9:$G$38,MATCH(VLOOKUP($B254,$J$8:$K$122,2,FALSE),'MSA Areas'!$A$9:$A$38,0)+1,6)</f>
        <v>351005.4</v>
      </c>
      <c r="H255" s="57">
        <f>INDEX('MSA Areas'!$A$9:$G$38,MATCH(VLOOKUP($B254,$J$8:$K$122,2,FALSE),'MSA Areas'!$A$9:$A$38,0)+1,7)</f>
        <v>385292.7</v>
      </c>
      <c r="I255" s="8"/>
      <c r="J255" s="8"/>
      <c r="K255" s="8"/>
      <c r="L255" s="8"/>
    </row>
    <row r="256" spans="2:12" ht="12" customHeight="1">
      <c r="B256" s="21"/>
      <c r="D256" s="58"/>
      <c r="E256" s="58"/>
      <c r="F256" s="58"/>
      <c r="G256" s="58"/>
      <c r="H256" s="58"/>
      <c r="I256" s="8"/>
      <c r="J256" s="8"/>
      <c r="K256" s="8"/>
      <c r="L256" s="8"/>
    </row>
    <row r="257" spans="2:12" ht="12" customHeight="1">
      <c r="B257" s="21" t="s">
        <v>93</v>
      </c>
      <c r="C257" s="4" t="s">
        <v>26</v>
      </c>
      <c r="D257" s="56">
        <f>VLOOKUP(VLOOKUP($B257,$J$8:$K$122,2,FALSE),'MSA Areas'!$A$9:$G$38,3,FALSE)</f>
        <v>171121.96261682242</v>
      </c>
      <c r="E257" s="56">
        <f>VLOOKUP(VLOOKUP($B257,$J$8:$K$122,2,FALSE),'MSA Areas'!$A$9:$G$38,4,FALSE)</f>
        <v>197309.86822429908</v>
      </c>
      <c r="F257" s="56">
        <f>VLOOKUP(VLOOKUP($B257,$J$8:$K$122,2,FALSE),'MSA Areas'!$A$9:$G$38,5,FALSE)</f>
        <v>237961.95140186916</v>
      </c>
      <c r="G257" s="56">
        <f>VLOOKUP(VLOOKUP($B257,$J$8:$K$122,2,FALSE),'MSA Areas'!$A$9:$G$38,6,FALSE)</f>
        <v>304602.08971962618</v>
      </c>
      <c r="H257" s="56">
        <f>VLOOKUP(VLOOKUP($B257,$J$8:$K$122,2,FALSE),'MSA Areas'!$A$9:$G$38,7,FALSE)</f>
        <v>339338.59906542057</v>
      </c>
      <c r="I257" s="8"/>
      <c r="J257" s="8"/>
      <c r="K257" s="8"/>
      <c r="L257" s="8"/>
    </row>
    <row r="258" spans="2:12" ht="12" customHeight="1">
      <c r="B258" s="21"/>
      <c r="C258" s="4" t="s">
        <v>27</v>
      </c>
      <c r="D258" s="57">
        <f>INDEX('MSA Areas'!$A$9:$G$38,MATCH(VLOOKUP($B257,$J$8:$K$122,2,FALSE),'MSA Areas'!$A$9:$A$38,0)+1,3)</f>
        <v>180085.25607476637</v>
      </c>
      <c r="E258" s="57">
        <f>INDEX('MSA Areas'!$A$9:$G$38,MATCH(VLOOKUP($B257,$J$8:$K$122,2,FALSE),'MSA Areas'!$A$9:$A$38,0)+1,4)</f>
        <v>206440.53644859814</v>
      </c>
      <c r="F258" s="57">
        <f>INDEX('MSA Areas'!$A$9:$G$38,MATCH(VLOOKUP($B257,$J$8:$K$122,2,FALSE),'MSA Areas'!$A$9:$A$38,0)+1,5)</f>
        <v>251037.16822429906</v>
      </c>
      <c r="G258" s="57">
        <f>INDEX('MSA Areas'!$A$9:$G$38,MATCH(VLOOKUP($B257,$J$8:$K$122,2,FALSE),'MSA Areas'!$A$9:$A$38,0)+1,6)</f>
        <v>324762.00560747663</v>
      </c>
      <c r="H258" s="57">
        <f>INDEX('MSA Areas'!$A$9:$G$38,MATCH(VLOOKUP($B257,$J$8:$K$122,2,FALSE),'MSA Areas'!$A$9:$A$38,0)+1,7)</f>
        <v>356485.76915887848</v>
      </c>
      <c r="I258" s="8"/>
      <c r="J258" s="8"/>
      <c r="K258" s="8"/>
      <c r="L258" s="8"/>
    </row>
    <row r="259" spans="2:12" ht="12" customHeight="1">
      <c r="B259" s="21"/>
      <c r="D259" s="58"/>
      <c r="E259" s="58"/>
      <c r="F259" s="58"/>
      <c r="G259" s="58"/>
      <c r="H259" s="58"/>
      <c r="I259" s="8"/>
      <c r="J259" s="8"/>
      <c r="K259" s="8"/>
      <c r="L259" s="8"/>
    </row>
    <row r="260" spans="2:12" ht="12" customHeight="1">
      <c r="B260" s="21" t="s">
        <v>94</v>
      </c>
      <c r="C260" s="4" t="s">
        <v>26</v>
      </c>
      <c r="D260" s="56">
        <f>VLOOKUP(VLOOKUP($B260,$J$8:$K$122,2,FALSE),'MSA Areas'!$A$9:$G$38,3,FALSE)</f>
        <v>152412.5</v>
      </c>
      <c r="E260" s="56">
        <f>VLOOKUP(VLOOKUP($B260,$J$8:$K$122,2,FALSE),'MSA Areas'!$A$9:$G$38,4,FALSE)</f>
        <v>175737.17500000002</v>
      </c>
      <c r="F260" s="56">
        <f>VLOOKUP(VLOOKUP($B260,$J$8:$K$122,2,FALSE),'MSA Areas'!$A$9:$G$38,5,FALSE)</f>
        <v>211944.6</v>
      </c>
      <c r="G260" s="56">
        <f>VLOOKUP(VLOOKUP($B260,$J$8:$K$122,2,FALSE),'MSA Areas'!$A$9:$G$38,6,FALSE)</f>
        <v>271298.7</v>
      </c>
      <c r="H260" s="56">
        <f>VLOOKUP(VLOOKUP($B260,$J$8:$K$122,2,FALSE),'MSA Areas'!$A$9:$G$38,7,FALSE)</f>
        <v>302237.32500000001</v>
      </c>
      <c r="I260" s="8"/>
      <c r="J260" s="8"/>
      <c r="K260" s="8"/>
      <c r="L260" s="8"/>
    </row>
    <row r="261" spans="2:12" ht="12" customHeight="1">
      <c r="B261" s="21"/>
      <c r="C261" s="4" t="s">
        <v>27</v>
      </c>
      <c r="D261" s="57">
        <f>INDEX('MSA Areas'!$A$9:$G$38,MATCH(VLOOKUP($B260,$J$8:$K$122,2,FALSE),'MSA Areas'!$A$9:$A$38,0)+1,3)</f>
        <v>160395.80000000002</v>
      </c>
      <c r="E261" s="57">
        <f>INDEX('MSA Areas'!$A$9:$G$38,MATCH(VLOOKUP($B260,$J$8:$K$122,2,FALSE),'MSA Areas'!$A$9:$A$38,0)+1,4)</f>
        <v>183869.55000000002</v>
      </c>
      <c r="F261" s="57">
        <f>INDEX('MSA Areas'!$A$9:$G$38,MATCH(VLOOKUP($B260,$J$8:$K$122,2,FALSE),'MSA Areas'!$A$9:$A$38,0)+1,5)</f>
        <v>223590.25</v>
      </c>
      <c r="G261" s="57">
        <f>INDEX('MSA Areas'!$A$9:$G$38,MATCH(VLOOKUP($B260,$J$8:$K$122,2,FALSE),'MSA Areas'!$A$9:$A$38,0)+1,6)</f>
        <v>289254.45</v>
      </c>
      <c r="H261" s="57">
        <f>INDEX('MSA Areas'!$A$9:$G$38,MATCH(VLOOKUP($B260,$J$8:$K$122,2,FALSE),'MSA Areas'!$A$9:$A$38,0)+1,7)</f>
        <v>317509.72500000003</v>
      </c>
      <c r="I261" s="8"/>
      <c r="J261" s="8"/>
      <c r="K261" s="8"/>
      <c r="L261" s="8"/>
    </row>
    <row r="262" spans="2:12" ht="12" customHeight="1">
      <c r="B262" s="21"/>
      <c r="D262" s="58"/>
      <c r="E262" s="58"/>
      <c r="F262" s="58"/>
      <c r="G262" s="58"/>
      <c r="H262" s="58"/>
      <c r="I262" s="8"/>
      <c r="J262" s="8"/>
      <c r="K262" s="8"/>
      <c r="L262" s="8"/>
    </row>
    <row r="263" spans="2:12" ht="12" customHeight="1">
      <c r="B263" s="21" t="s">
        <v>23</v>
      </c>
      <c r="C263" s="4" t="s">
        <v>26</v>
      </c>
      <c r="D263" s="56">
        <f>VLOOKUP(VLOOKUP($B263,$J$8:$K$122,2,FALSE),'MSA Areas'!$A$9:$G$38,3,FALSE)</f>
        <v>179764.48598130845</v>
      </c>
      <c r="E263" s="56">
        <f>VLOOKUP(VLOOKUP($B263,$J$8:$K$122,2,FALSE),'MSA Areas'!$A$9:$G$38,4,FALSE)</f>
        <v>207275.01308411217</v>
      </c>
      <c r="F263" s="56">
        <f>VLOOKUP(VLOOKUP($B263,$J$8:$K$122,2,FALSE),'MSA Areas'!$A$9:$G$38,5,FALSE)</f>
        <v>249980.23177570096</v>
      </c>
      <c r="G263" s="56">
        <f>VLOOKUP(VLOOKUP($B263,$J$8:$K$122,2,FALSE),'MSA Areas'!$A$9:$G$38,6,FALSE)</f>
        <v>319986.03364485985</v>
      </c>
      <c r="H263" s="56">
        <f>VLOOKUP(VLOOKUP($B263,$J$8:$K$122,2,FALSE),'MSA Areas'!$A$9:$G$38,7,FALSE)</f>
        <v>356476.91214953276</v>
      </c>
      <c r="I263" s="8"/>
      <c r="J263" s="8"/>
      <c r="K263" s="8"/>
      <c r="L263" s="8"/>
    </row>
    <row r="264" spans="2:12" ht="12" customHeight="1">
      <c r="B264" s="21"/>
      <c r="C264" s="4" t="s">
        <v>27</v>
      </c>
      <c r="D264" s="57">
        <f>INDEX('MSA Areas'!$A$9:$G$38,MATCH(VLOOKUP($B263,$J$8:$K$122,2,FALSE),'MSA Areas'!$A$9:$A$38,0)+1,3)</f>
        <v>189180.4710280374</v>
      </c>
      <c r="E264" s="57">
        <f>INDEX('MSA Areas'!$A$9:$G$38,MATCH(VLOOKUP($B263,$J$8:$K$122,2,FALSE),'MSA Areas'!$A$9:$A$38,0)+1,4)</f>
        <v>216866.82616822433</v>
      </c>
      <c r="F264" s="57">
        <f>INDEX('MSA Areas'!$A$9:$G$38,MATCH(VLOOKUP($B263,$J$8:$K$122,2,FALSE),'MSA Areas'!$A$9:$A$38,0)+1,5)</f>
        <v>263715.81308411219</v>
      </c>
      <c r="G264" s="57">
        <f>INDEX('MSA Areas'!$A$9:$G$38,MATCH(VLOOKUP($B263,$J$8:$K$122,2,FALSE),'MSA Areas'!$A$9:$A$38,0)+1,6)</f>
        <v>341164.12710280379</v>
      </c>
      <c r="H264" s="57">
        <f>INDEX('MSA Areas'!$A$9:$G$38,MATCH(VLOOKUP($B263,$J$8:$K$122,2,FALSE),'MSA Areas'!$A$9:$A$38,0)+1,7)</f>
        <v>374490.1009345795</v>
      </c>
      <c r="I264" s="8"/>
      <c r="J264" s="8"/>
      <c r="K264" s="8"/>
      <c r="L264" s="8"/>
    </row>
    <row r="265" spans="2:12" ht="12" customHeight="1">
      <c r="B265" s="21"/>
      <c r="D265" s="58"/>
      <c r="E265" s="58"/>
      <c r="F265" s="58"/>
      <c r="G265" s="58"/>
      <c r="H265" s="58"/>
      <c r="I265" s="8"/>
      <c r="J265" s="8"/>
      <c r="K265" s="8"/>
      <c r="L265" s="8"/>
    </row>
    <row r="266" spans="2:12" ht="12" customHeight="1">
      <c r="B266" s="21" t="s">
        <v>95</v>
      </c>
      <c r="C266" s="4" t="s">
        <v>26</v>
      </c>
      <c r="D266" s="56">
        <f>VLOOKUP(VLOOKUP($B266,$J$8:$K$122,2,FALSE),'MSA Areas'!$A$9:$G$38,3,FALSE)</f>
        <v>176387.5</v>
      </c>
      <c r="E266" s="56">
        <f>VLOOKUP(VLOOKUP($B266,$J$8:$K$122,2,FALSE),'MSA Areas'!$A$9:$G$38,4,FALSE)</f>
        <v>203381.22500000001</v>
      </c>
      <c r="F266" s="56">
        <f>VLOOKUP(VLOOKUP($B266,$J$8:$K$122,2,FALSE),'MSA Areas'!$A$9:$G$38,5,FALSE)</f>
        <v>245284.2</v>
      </c>
      <c r="G266" s="56">
        <f>VLOOKUP(VLOOKUP($B266,$J$8:$K$122,2,FALSE),'MSA Areas'!$A$9:$G$38,6,FALSE)</f>
        <v>313974.90000000002</v>
      </c>
      <c r="H266" s="56">
        <f>VLOOKUP(VLOOKUP($B266,$J$8:$K$122,2,FALSE),'MSA Areas'!$A$9:$G$38,7,FALSE)</f>
        <v>349780.27500000002</v>
      </c>
      <c r="I266" s="8"/>
      <c r="J266" s="8"/>
      <c r="K266" s="8"/>
      <c r="L266" s="8"/>
    </row>
    <row r="267" spans="2:12" ht="12" customHeight="1">
      <c r="B267" s="21"/>
      <c r="C267" s="4" t="s">
        <v>27</v>
      </c>
      <c r="D267" s="57">
        <f>INDEX('MSA Areas'!$A$9:$G$38,MATCH(VLOOKUP($B266,$J$8:$K$122,2,FALSE),'MSA Areas'!$A$9:$A$38,0)+1,3)</f>
        <v>185626.6</v>
      </c>
      <c r="E267" s="57">
        <f>INDEX('MSA Areas'!$A$9:$G$38,MATCH(VLOOKUP($B266,$J$8:$K$122,2,FALSE),'MSA Areas'!$A$9:$A$38,0)+1,4)</f>
        <v>212792.85</v>
      </c>
      <c r="F267" s="57">
        <f>INDEX('MSA Areas'!$A$9:$G$38,MATCH(VLOOKUP($B266,$J$8:$K$122,2,FALSE),'MSA Areas'!$A$9:$A$38,0)+1,5)</f>
        <v>258761.75000000003</v>
      </c>
      <c r="G267" s="57">
        <f>INDEX('MSA Areas'!$A$9:$G$38,MATCH(VLOOKUP($B266,$J$8:$K$122,2,FALSE),'MSA Areas'!$A$9:$A$38,0)+1,6)</f>
        <v>334755.15000000002</v>
      </c>
      <c r="H267" s="57">
        <f>INDEX('MSA Areas'!$A$9:$G$38,MATCH(VLOOKUP($B266,$J$8:$K$122,2,FALSE),'MSA Areas'!$A$9:$A$38,0)+1,7)</f>
        <v>367455.07500000001</v>
      </c>
      <c r="I267" s="8"/>
      <c r="J267" s="8"/>
      <c r="K267" s="8"/>
      <c r="L267" s="8"/>
    </row>
    <row r="268" spans="2:12" ht="12" customHeight="1">
      <c r="B268" s="21"/>
      <c r="D268" s="58"/>
      <c r="E268" s="58"/>
      <c r="F268" s="58"/>
      <c r="G268" s="58"/>
      <c r="H268" s="58"/>
      <c r="I268" s="8"/>
      <c r="J268" s="8"/>
      <c r="K268" s="8"/>
      <c r="L268" s="8"/>
    </row>
    <row r="269" spans="2:12" ht="12" customHeight="1">
      <c r="B269" s="21" t="s">
        <v>96</v>
      </c>
      <c r="C269" s="4" t="s">
        <v>26</v>
      </c>
      <c r="D269" s="56">
        <f>VLOOKUP(VLOOKUP($B269,$J$8:$K$122,2,FALSE),'MSA Areas'!$A$9:$G$38,3,FALSE)</f>
        <v>176387.5</v>
      </c>
      <c r="E269" s="56">
        <f>VLOOKUP(VLOOKUP($B269,$J$8:$K$122,2,FALSE),'MSA Areas'!$A$9:$G$38,4,FALSE)</f>
        <v>203381.22500000001</v>
      </c>
      <c r="F269" s="56">
        <f>VLOOKUP(VLOOKUP($B269,$J$8:$K$122,2,FALSE),'MSA Areas'!$A$9:$G$38,5,FALSE)</f>
        <v>245284.2</v>
      </c>
      <c r="G269" s="56">
        <f>VLOOKUP(VLOOKUP($B269,$J$8:$K$122,2,FALSE),'MSA Areas'!$A$9:$G$38,6,FALSE)</f>
        <v>313974.90000000002</v>
      </c>
      <c r="H269" s="56">
        <f>VLOOKUP(VLOOKUP($B269,$J$8:$K$122,2,FALSE),'MSA Areas'!$A$9:$G$38,7,FALSE)</f>
        <v>349780.27500000002</v>
      </c>
      <c r="I269" s="8"/>
      <c r="J269" s="8"/>
      <c r="K269" s="8"/>
      <c r="L269" s="8"/>
    </row>
    <row r="270" spans="2:12" ht="12" customHeight="1">
      <c r="B270" s="21"/>
      <c r="C270" s="4" t="s">
        <v>27</v>
      </c>
      <c r="D270" s="57">
        <f>INDEX('MSA Areas'!$A$9:$G$38,MATCH(VLOOKUP($B269,$J$8:$K$122,2,FALSE),'MSA Areas'!$A$9:$A$38,0)+1,3)</f>
        <v>185626.6</v>
      </c>
      <c r="E270" s="57">
        <f>INDEX('MSA Areas'!$A$9:$G$38,MATCH(VLOOKUP($B269,$J$8:$K$122,2,FALSE),'MSA Areas'!$A$9:$A$38,0)+1,4)</f>
        <v>212792.85</v>
      </c>
      <c r="F270" s="57">
        <f>INDEX('MSA Areas'!$A$9:$G$38,MATCH(VLOOKUP($B269,$J$8:$K$122,2,FALSE),'MSA Areas'!$A$9:$A$38,0)+1,5)</f>
        <v>258761.75000000003</v>
      </c>
      <c r="G270" s="57">
        <f>INDEX('MSA Areas'!$A$9:$G$38,MATCH(VLOOKUP($B269,$J$8:$K$122,2,FALSE),'MSA Areas'!$A$9:$A$38,0)+1,6)</f>
        <v>334755.15000000002</v>
      </c>
      <c r="H270" s="57">
        <f>INDEX('MSA Areas'!$A$9:$G$38,MATCH(VLOOKUP($B269,$J$8:$K$122,2,FALSE),'MSA Areas'!$A$9:$A$38,0)+1,7)</f>
        <v>367455.07500000001</v>
      </c>
      <c r="I270" s="8"/>
      <c r="J270" s="8"/>
      <c r="K270" s="8"/>
      <c r="L270" s="8"/>
    </row>
    <row r="271" spans="2:12">
      <c r="B271" s="21"/>
      <c r="D271" s="58"/>
      <c r="E271" s="56"/>
      <c r="F271" s="58"/>
      <c r="G271" s="58"/>
      <c r="H271" s="58"/>
    </row>
    <row r="272" spans="2:12">
      <c r="B272" s="21" t="s">
        <v>97</v>
      </c>
      <c r="C272" s="4" t="s">
        <v>26</v>
      </c>
      <c r="D272" s="56">
        <f>VLOOKUP(VLOOKUP($B272,$J$8:$K$122,2,FALSE),'MSA Areas'!$A$9:$G$38,3,FALSE)</f>
        <v>184950</v>
      </c>
      <c r="E272" s="56">
        <f>VLOOKUP(VLOOKUP($B272,$J$8:$K$122,2,FALSE),'MSA Areas'!$A$9:$G$38,4,FALSE)</f>
        <v>213254.1</v>
      </c>
      <c r="F272" s="56">
        <f>VLOOKUP(VLOOKUP($B272,$J$8:$K$122,2,FALSE),'MSA Areas'!$A$9:$G$38,5,FALSE)</f>
        <v>257191.2</v>
      </c>
      <c r="G272" s="56">
        <f>VLOOKUP(VLOOKUP($B272,$J$8:$K$122,2,FALSE),'MSA Areas'!$A$9:$G$38,6,FALSE)</f>
        <v>329216.40000000002</v>
      </c>
      <c r="H272" s="56">
        <f>VLOOKUP(VLOOKUP($B272,$J$8:$K$122,2,FALSE),'MSA Areas'!$A$9:$G$38,7,FALSE)</f>
        <v>366759.9</v>
      </c>
    </row>
    <row r="273" spans="2:8">
      <c r="B273" s="21"/>
      <c r="C273" s="4" t="s">
        <v>27</v>
      </c>
      <c r="D273" s="57">
        <f>INDEX('MSA Areas'!$A$9:$G$38,MATCH(VLOOKUP($B272,$J$8:$K$122,2,FALSE),'MSA Areas'!$A$9:$A$38,0)+1,3)</f>
        <v>194637.6</v>
      </c>
      <c r="E273" s="57">
        <f>INDEX('MSA Areas'!$A$9:$G$38,MATCH(VLOOKUP($B272,$J$8:$K$122,2,FALSE),'MSA Areas'!$A$9:$A$38,0)+1,4)</f>
        <v>223122.6</v>
      </c>
      <c r="F273" s="57">
        <f>INDEX('MSA Areas'!$A$9:$G$38,MATCH(VLOOKUP($B272,$J$8:$K$122,2,FALSE),'MSA Areas'!$A$9:$A$38,0)+1,5)</f>
        <v>271323</v>
      </c>
      <c r="G273" s="57">
        <f>INDEX('MSA Areas'!$A$9:$G$38,MATCH(VLOOKUP($B272,$J$8:$K$122,2,FALSE),'MSA Areas'!$A$9:$A$38,0)+1,6)</f>
        <v>351005.4</v>
      </c>
      <c r="H273" s="57">
        <f>INDEX('MSA Areas'!$A$9:$G$38,MATCH(VLOOKUP($B272,$J$8:$K$122,2,FALSE),'MSA Areas'!$A$9:$A$38,0)+1,7)</f>
        <v>385292.7</v>
      </c>
    </row>
    <row r="274" spans="2:8">
      <c r="B274" s="21"/>
      <c r="D274" s="56"/>
      <c r="E274" s="56"/>
      <c r="F274" s="56"/>
      <c r="G274" s="56"/>
      <c r="H274" s="58"/>
    </row>
    <row r="275" spans="2:8">
      <c r="B275" s="21" t="s">
        <v>98</v>
      </c>
      <c r="C275" s="4" t="s">
        <v>26</v>
      </c>
      <c r="D275" s="56">
        <f>VLOOKUP(VLOOKUP($B275,$J$8:$K$122,2,FALSE),'MSA Areas'!$A$9:$G$38,3,FALSE)</f>
        <v>152412.5</v>
      </c>
      <c r="E275" s="56">
        <f>VLOOKUP(VLOOKUP($B275,$J$8:$K$122,2,FALSE),'MSA Areas'!$A$9:$G$38,4,FALSE)</f>
        <v>175737.17500000002</v>
      </c>
      <c r="F275" s="56">
        <f>VLOOKUP(VLOOKUP($B275,$J$8:$K$122,2,FALSE),'MSA Areas'!$A$9:$G$38,5,FALSE)</f>
        <v>211944.6</v>
      </c>
      <c r="G275" s="56">
        <f>VLOOKUP(VLOOKUP($B275,$J$8:$K$122,2,FALSE),'MSA Areas'!$A$9:$G$38,6,FALSE)</f>
        <v>271298.7</v>
      </c>
      <c r="H275" s="56">
        <f>VLOOKUP(VLOOKUP($B275,$J$8:$K$122,2,FALSE),'MSA Areas'!$A$9:$G$38,7,FALSE)</f>
        <v>302237.32500000001</v>
      </c>
    </row>
    <row r="276" spans="2:8">
      <c r="B276" s="21"/>
      <c r="C276" s="4" t="s">
        <v>27</v>
      </c>
      <c r="D276" s="57">
        <f>INDEX('MSA Areas'!$A$9:$G$38,MATCH(VLOOKUP($B275,$J$8:$K$122,2,FALSE),'MSA Areas'!$A$9:$A$38,0)+1,3)</f>
        <v>160395.80000000002</v>
      </c>
      <c r="E276" s="57">
        <f>INDEX('MSA Areas'!$A$9:$G$38,MATCH(VLOOKUP($B275,$J$8:$K$122,2,FALSE),'MSA Areas'!$A$9:$A$38,0)+1,4)</f>
        <v>183869.55000000002</v>
      </c>
      <c r="F276" s="57">
        <f>INDEX('MSA Areas'!$A$9:$G$38,MATCH(VLOOKUP($B275,$J$8:$K$122,2,FALSE),'MSA Areas'!$A$9:$A$38,0)+1,5)</f>
        <v>223590.25</v>
      </c>
      <c r="G276" s="57">
        <f>INDEX('MSA Areas'!$A$9:$G$38,MATCH(VLOOKUP($B275,$J$8:$K$122,2,FALSE),'MSA Areas'!$A$9:$A$38,0)+1,6)</f>
        <v>289254.45</v>
      </c>
      <c r="H276" s="57">
        <f>INDEX('MSA Areas'!$A$9:$G$38,MATCH(VLOOKUP($B275,$J$8:$K$122,2,FALSE),'MSA Areas'!$A$9:$A$38,0)+1,7)</f>
        <v>317509.72500000003</v>
      </c>
    </row>
    <row r="277" spans="2:8">
      <c r="B277" s="21"/>
      <c r="D277" s="58"/>
      <c r="E277" s="58"/>
      <c r="F277" s="58"/>
      <c r="G277" s="58"/>
      <c r="H277" s="58"/>
    </row>
    <row r="278" spans="2:8">
      <c r="B278" s="21" t="s">
        <v>99</v>
      </c>
      <c r="C278" s="4" t="s">
        <v>26</v>
      </c>
      <c r="D278" s="56">
        <f>VLOOKUP(VLOOKUP($B278,$J$8:$K$122,2,FALSE),'MSA Areas'!$A$9:$G$38,3,FALSE)</f>
        <v>154125</v>
      </c>
      <c r="E278" s="56">
        <f>VLOOKUP(VLOOKUP($B278,$J$8:$K$122,2,FALSE),'MSA Areas'!$A$9:$G$38,4,FALSE)</f>
        <v>177711.75</v>
      </c>
      <c r="F278" s="56">
        <f>VLOOKUP(VLOOKUP($B278,$J$8:$K$122,2,FALSE),'MSA Areas'!$A$9:$G$38,5,FALSE)</f>
        <v>214326</v>
      </c>
      <c r="G278" s="56">
        <f>VLOOKUP(VLOOKUP($B278,$J$8:$K$122,2,FALSE),'MSA Areas'!$A$9:$G$38,6,FALSE)</f>
        <v>274347</v>
      </c>
      <c r="H278" s="56">
        <f>VLOOKUP(VLOOKUP($B278,$J$8:$K$122,2,FALSE),'MSA Areas'!$A$9:$G$38,7,FALSE)</f>
        <v>305633.25</v>
      </c>
    </row>
    <row r="279" spans="2:8">
      <c r="B279" s="21"/>
      <c r="C279" s="4" t="s">
        <v>27</v>
      </c>
      <c r="D279" s="57">
        <f>INDEX('MSA Areas'!$A$9:$G$38,MATCH(VLOOKUP($B278,$J$8:$K$122,2,FALSE),'MSA Areas'!$A$9:$A$38,0)+1,3)</f>
        <v>162198</v>
      </c>
      <c r="E279" s="57">
        <f>INDEX('MSA Areas'!$A$9:$G$38,MATCH(VLOOKUP($B278,$J$8:$K$122,2,FALSE),'MSA Areas'!$A$9:$A$38,0)+1,4)</f>
        <v>185935.5</v>
      </c>
      <c r="F279" s="57">
        <f>INDEX('MSA Areas'!$A$9:$G$38,MATCH(VLOOKUP($B278,$J$8:$K$122,2,FALSE),'MSA Areas'!$A$9:$A$38,0)+1,5)</f>
        <v>226102.5</v>
      </c>
      <c r="G279" s="57">
        <f>INDEX('MSA Areas'!$A$9:$G$38,MATCH(VLOOKUP($B278,$J$8:$K$122,2,FALSE),'MSA Areas'!$A$9:$A$38,0)+1,6)</f>
        <v>292504.5</v>
      </c>
      <c r="H279" s="57">
        <f>INDEX('MSA Areas'!$A$9:$G$38,MATCH(VLOOKUP($B278,$J$8:$K$122,2,FALSE),'MSA Areas'!$A$9:$A$38,0)+1,7)</f>
        <v>321077.25</v>
      </c>
    </row>
    <row r="280" spans="2:8">
      <c r="B280" s="21"/>
      <c r="D280" s="58"/>
      <c r="E280" s="58"/>
      <c r="F280" s="58"/>
      <c r="G280" s="58"/>
      <c r="H280" s="58"/>
    </row>
    <row r="281" spans="2:8">
      <c r="B281" s="21" t="s">
        <v>100</v>
      </c>
      <c r="C281" s="4" t="s">
        <v>26</v>
      </c>
      <c r="D281" s="56">
        <f>VLOOKUP(VLOOKUP($B281,$J$8:$K$122,2,FALSE),'MSA Areas'!$A$9:$G$38,3,FALSE)</f>
        <v>184950</v>
      </c>
      <c r="E281" s="56">
        <f>VLOOKUP(VLOOKUP($B281,$J$8:$K$122,2,FALSE),'MSA Areas'!$A$9:$G$38,4,FALSE)</f>
        <v>213254.1</v>
      </c>
      <c r="F281" s="56">
        <f>VLOOKUP(VLOOKUP($B281,$J$8:$K$122,2,FALSE),'MSA Areas'!$A$9:$G$38,5,FALSE)</f>
        <v>257191.2</v>
      </c>
      <c r="G281" s="56">
        <f>VLOOKUP(VLOOKUP($B281,$J$8:$K$122,2,FALSE),'MSA Areas'!$A$9:$G$38,6,FALSE)</f>
        <v>329216.40000000002</v>
      </c>
      <c r="H281" s="56">
        <f>VLOOKUP(VLOOKUP($B281,$J$8:$K$122,2,FALSE),'MSA Areas'!$A$9:$G$38,7,FALSE)</f>
        <v>366759.9</v>
      </c>
    </row>
    <row r="282" spans="2:8">
      <c r="B282" s="21"/>
      <c r="C282" s="4" t="s">
        <v>27</v>
      </c>
      <c r="D282" s="57">
        <f>INDEX('MSA Areas'!$A$9:$G$38,MATCH(VLOOKUP($B281,$J$8:$K$122,2,FALSE),'MSA Areas'!$A$9:$A$38,0)+1,3)</f>
        <v>194637.6</v>
      </c>
      <c r="E282" s="57">
        <f>INDEX('MSA Areas'!$A$9:$G$38,MATCH(VLOOKUP($B281,$J$8:$K$122,2,FALSE),'MSA Areas'!$A$9:$A$38,0)+1,4)</f>
        <v>223122.6</v>
      </c>
      <c r="F282" s="57">
        <f>INDEX('MSA Areas'!$A$9:$G$38,MATCH(VLOOKUP($B281,$J$8:$K$122,2,FALSE),'MSA Areas'!$A$9:$A$38,0)+1,5)</f>
        <v>271323</v>
      </c>
      <c r="G282" s="57">
        <f>INDEX('MSA Areas'!$A$9:$G$38,MATCH(VLOOKUP($B281,$J$8:$K$122,2,FALSE),'MSA Areas'!$A$9:$A$38,0)+1,6)</f>
        <v>351005.4</v>
      </c>
      <c r="H282" s="57">
        <f>INDEX('MSA Areas'!$A$9:$G$38,MATCH(VLOOKUP($B281,$J$8:$K$122,2,FALSE),'MSA Areas'!$A$9:$A$38,0)+1,7)</f>
        <v>385292.7</v>
      </c>
    </row>
    <row r="283" spans="2:8">
      <c r="B283" s="21"/>
      <c r="D283" s="58"/>
      <c r="E283" s="58"/>
      <c r="F283" s="58"/>
      <c r="G283" s="58"/>
      <c r="H283" s="58"/>
    </row>
    <row r="284" spans="2:8">
      <c r="B284" s="21" t="s">
        <v>101</v>
      </c>
      <c r="C284" s="4" t="s">
        <v>26</v>
      </c>
      <c r="D284" s="56">
        <f>VLOOKUP(VLOOKUP($B284,$J$8:$K$122,2,FALSE),'MSA Areas'!$A$9:$G$38,3,FALSE)</f>
        <v>171121.96261682242</v>
      </c>
      <c r="E284" s="56">
        <f>VLOOKUP(VLOOKUP($B284,$J$8:$K$122,2,FALSE),'MSA Areas'!$A$9:$G$38,4,FALSE)</f>
        <v>197309.86822429908</v>
      </c>
      <c r="F284" s="56">
        <f>VLOOKUP(VLOOKUP($B284,$J$8:$K$122,2,FALSE),'MSA Areas'!$A$9:$G$38,5,FALSE)</f>
        <v>237961.95140186916</v>
      </c>
      <c r="G284" s="56">
        <f>VLOOKUP(VLOOKUP($B284,$J$8:$K$122,2,FALSE),'MSA Areas'!$A$9:$G$38,6,FALSE)</f>
        <v>304602.08971962618</v>
      </c>
      <c r="H284" s="56">
        <f>VLOOKUP(VLOOKUP($B284,$J$8:$K$122,2,FALSE),'MSA Areas'!$A$9:$G$38,7,FALSE)</f>
        <v>339338.59906542057</v>
      </c>
    </row>
    <row r="285" spans="2:8">
      <c r="B285" s="21"/>
      <c r="C285" s="4" t="s">
        <v>27</v>
      </c>
      <c r="D285" s="57">
        <f>INDEX('MSA Areas'!$A$9:$G$38,MATCH(VLOOKUP($B284,$J$8:$K$122,2,FALSE),'MSA Areas'!$A$9:$A$38,0)+1,3)</f>
        <v>180085.25607476637</v>
      </c>
      <c r="E285" s="57">
        <f>INDEX('MSA Areas'!$A$9:$G$38,MATCH(VLOOKUP($B284,$J$8:$K$122,2,FALSE),'MSA Areas'!$A$9:$A$38,0)+1,4)</f>
        <v>206440.53644859814</v>
      </c>
      <c r="F285" s="57">
        <f>INDEX('MSA Areas'!$A$9:$G$38,MATCH(VLOOKUP($B284,$J$8:$K$122,2,FALSE),'MSA Areas'!$A$9:$A$38,0)+1,5)</f>
        <v>251037.16822429906</v>
      </c>
      <c r="G285" s="57">
        <f>INDEX('MSA Areas'!$A$9:$G$38,MATCH(VLOOKUP($B284,$J$8:$K$122,2,FALSE),'MSA Areas'!$A$9:$A$38,0)+1,6)</f>
        <v>324762.00560747663</v>
      </c>
      <c r="H285" s="57">
        <f>INDEX('MSA Areas'!$A$9:$G$38,MATCH(VLOOKUP($B284,$J$8:$K$122,2,FALSE),'MSA Areas'!$A$9:$A$38,0)+1,7)</f>
        <v>356485.76915887848</v>
      </c>
    </row>
    <row r="286" spans="2:8">
      <c r="B286" s="21"/>
      <c r="D286" s="58"/>
      <c r="E286" s="58"/>
      <c r="F286" s="58"/>
      <c r="G286" s="58"/>
      <c r="H286" s="58"/>
    </row>
    <row r="287" spans="2:8">
      <c r="B287" s="21" t="s">
        <v>102</v>
      </c>
      <c r="C287" s="4" t="s">
        <v>26</v>
      </c>
      <c r="D287" s="56">
        <f>VLOOKUP(VLOOKUP($B287,$J$8:$K$122,2,FALSE),'MSA Areas'!$A$9:$G$38,3,FALSE)</f>
        <v>154125</v>
      </c>
      <c r="E287" s="56">
        <f>VLOOKUP(VLOOKUP($B287,$J$8:$K$122,2,FALSE),'MSA Areas'!$A$9:$G$38,4,FALSE)</f>
        <v>177711.75</v>
      </c>
      <c r="F287" s="56">
        <f>VLOOKUP(VLOOKUP($B287,$J$8:$K$122,2,FALSE),'MSA Areas'!$A$9:$G$38,5,FALSE)</f>
        <v>214326</v>
      </c>
      <c r="G287" s="56">
        <f>VLOOKUP(VLOOKUP($B287,$J$8:$K$122,2,FALSE),'MSA Areas'!$A$9:$G$38,6,FALSE)</f>
        <v>274347</v>
      </c>
      <c r="H287" s="56">
        <f>VLOOKUP(VLOOKUP($B287,$J$8:$K$122,2,FALSE),'MSA Areas'!$A$9:$G$38,7,FALSE)</f>
        <v>305633.25</v>
      </c>
    </row>
    <row r="288" spans="2:8">
      <c r="B288" s="21"/>
      <c r="C288" s="4" t="s">
        <v>27</v>
      </c>
      <c r="D288" s="57">
        <f>INDEX('MSA Areas'!$A$9:$G$38,MATCH(VLOOKUP($B287,$J$8:$K$122,2,FALSE),'MSA Areas'!$A$9:$A$38,0)+1,3)</f>
        <v>162198</v>
      </c>
      <c r="E288" s="57">
        <f>INDEX('MSA Areas'!$A$9:$G$38,MATCH(VLOOKUP($B287,$J$8:$K$122,2,FALSE),'MSA Areas'!$A$9:$A$38,0)+1,4)</f>
        <v>185935.5</v>
      </c>
      <c r="F288" s="57">
        <f>INDEX('MSA Areas'!$A$9:$G$38,MATCH(VLOOKUP($B287,$J$8:$K$122,2,FALSE),'MSA Areas'!$A$9:$A$38,0)+1,5)</f>
        <v>226102.5</v>
      </c>
      <c r="G288" s="57">
        <f>INDEX('MSA Areas'!$A$9:$G$38,MATCH(VLOOKUP($B287,$J$8:$K$122,2,FALSE),'MSA Areas'!$A$9:$A$38,0)+1,6)</f>
        <v>292504.5</v>
      </c>
      <c r="H288" s="57">
        <f>INDEX('MSA Areas'!$A$9:$G$38,MATCH(VLOOKUP($B287,$J$8:$K$122,2,FALSE),'MSA Areas'!$A$9:$A$38,0)+1,7)</f>
        <v>321077.25</v>
      </c>
    </row>
    <row r="289" spans="2:8">
      <c r="B289" s="21"/>
      <c r="D289" s="58"/>
      <c r="E289" s="58"/>
      <c r="F289" s="58"/>
      <c r="G289" s="58"/>
      <c r="H289" s="58"/>
    </row>
    <row r="290" spans="2:8">
      <c r="B290" s="21" t="s">
        <v>103</v>
      </c>
      <c r="C290" s="4" t="s">
        <v>26</v>
      </c>
      <c r="D290" s="56">
        <f>VLOOKUP(VLOOKUP($B290,$J$8:$K$122,2,FALSE),'MSA Areas'!$A$9:$G$38,3,FALSE)</f>
        <v>154125</v>
      </c>
      <c r="E290" s="56">
        <f>VLOOKUP(VLOOKUP($B290,$J$8:$K$122,2,FALSE),'MSA Areas'!$A$9:$G$38,4,FALSE)</f>
        <v>177711.75</v>
      </c>
      <c r="F290" s="56">
        <f>VLOOKUP(VLOOKUP($B290,$J$8:$K$122,2,FALSE),'MSA Areas'!$A$9:$G$38,5,FALSE)</f>
        <v>214326</v>
      </c>
      <c r="G290" s="56">
        <f>VLOOKUP(VLOOKUP($B290,$J$8:$K$122,2,FALSE),'MSA Areas'!$A$9:$G$38,6,FALSE)</f>
        <v>274347</v>
      </c>
      <c r="H290" s="56">
        <f>VLOOKUP(VLOOKUP($B290,$J$8:$K$122,2,FALSE),'MSA Areas'!$A$9:$G$38,7,FALSE)</f>
        <v>305633.25</v>
      </c>
    </row>
    <row r="291" spans="2:8">
      <c r="B291" s="21"/>
      <c r="C291" s="4" t="s">
        <v>27</v>
      </c>
      <c r="D291" s="57">
        <f>INDEX('MSA Areas'!$A$9:$G$38,MATCH(VLOOKUP($B290,$J$8:$K$122,2,FALSE),'MSA Areas'!$A$9:$A$38,0)+1,3)</f>
        <v>162198</v>
      </c>
      <c r="E291" s="57">
        <f>INDEX('MSA Areas'!$A$9:$G$38,MATCH(VLOOKUP($B290,$J$8:$K$122,2,FALSE),'MSA Areas'!$A$9:$A$38,0)+1,4)</f>
        <v>185935.5</v>
      </c>
      <c r="F291" s="57">
        <f>INDEX('MSA Areas'!$A$9:$G$38,MATCH(VLOOKUP($B290,$J$8:$K$122,2,FALSE),'MSA Areas'!$A$9:$A$38,0)+1,5)</f>
        <v>226102.5</v>
      </c>
      <c r="G291" s="57">
        <f>INDEX('MSA Areas'!$A$9:$G$38,MATCH(VLOOKUP($B290,$J$8:$K$122,2,FALSE),'MSA Areas'!$A$9:$A$38,0)+1,6)</f>
        <v>292504.5</v>
      </c>
      <c r="H291" s="57">
        <f>INDEX('MSA Areas'!$A$9:$G$38,MATCH(VLOOKUP($B290,$J$8:$K$122,2,FALSE),'MSA Areas'!$A$9:$A$38,0)+1,7)</f>
        <v>321077.25</v>
      </c>
    </row>
    <row r="292" spans="2:8">
      <c r="B292" s="21"/>
      <c r="D292" s="58"/>
      <c r="E292" s="58"/>
      <c r="F292" s="58"/>
      <c r="G292" s="58"/>
      <c r="H292" s="58"/>
    </row>
    <row r="293" spans="2:8">
      <c r="B293" s="21" t="s">
        <v>155</v>
      </c>
      <c r="C293" s="4" t="s">
        <v>26</v>
      </c>
      <c r="D293" s="56">
        <f>VLOOKUP(VLOOKUP($B293,$J$8:$K$122,2,FALSE),'MSA Areas'!$A$9:$G$38,3,FALSE)</f>
        <v>184950</v>
      </c>
      <c r="E293" s="56">
        <f>VLOOKUP(VLOOKUP($B293,$J$8:$K$122,2,FALSE),'MSA Areas'!$A$9:$G$38,4,FALSE)</f>
        <v>213254.1</v>
      </c>
      <c r="F293" s="56">
        <f>VLOOKUP(VLOOKUP($B293,$J$8:$K$122,2,FALSE),'MSA Areas'!$A$9:$G$38,5,FALSE)</f>
        <v>257191.2</v>
      </c>
      <c r="G293" s="56">
        <f>VLOOKUP(VLOOKUP($B293,$J$8:$K$122,2,FALSE),'MSA Areas'!$A$9:$G$38,6,FALSE)</f>
        <v>329216.40000000002</v>
      </c>
      <c r="H293" s="56">
        <f>VLOOKUP(VLOOKUP($B293,$J$8:$K$122,2,FALSE),'MSA Areas'!$A$9:$G$38,7,FALSE)</f>
        <v>366759.9</v>
      </c>
    </row>
    <row r="294" spans="2:8">
      <c r="B294" s="21"/>
      <c r="C294" s="4" t="s">
        <v>27</v>
      </c>
      <c r="D294" s="57">
        <f>INDEX('MSA Areas'!$A$9:$G$38,MATCH(VLOOKUP($B293,$J$8:$K$122,2,FALSE),'MSA Areas'!$A$9:$A$38,0)+1,3)</f>
        <v>194637.6</v>
      </c>
      <c r="E294" s="57">
        <f>INDEX('MSA Areas'!$A$9:$G$38,MATCH(VLOOKUP($B293,$J$8:$K$122,2,FALSE),'MSA Areas'!$A$9:$A$38,0)+1,4)</f>
        <v>223122.6</v>
      </c>
      <c r="F294" s="57">
        <f>INDEX('MSA Areas'!$A$9:$G$38,MATCH(VLOOKUP($B293,$J$8:$K$122,2,FALSE),'MSA Areas'!$A$9:$A$38,0)+1,5)</f>
        <v>271323</v>
      </c>
      <c r="G294" s="57">
        <f>INDEX('MSA Areas'!$A$9:$G$38,MATCH(VLOOKUP($B293,$J$8:$K$122,2,FALSE),'MSA Areas'!$A$9:$A$38,0)+1,6)</f>
        <v>351005.4</v>
      </c>
      <c r="H294" s="57">
        <f>INDEX('MSA Areas'!$A$9:$G$38,MATCH(VLOOKUP($B293,$J$8:$K$122,2,FALSE),'MSA Areas'!$A$9:$A$38,0)+1,7)</f>
        <v>385292.7</v>
      </c>
    </row>
    <row r="295" spans="2:8">
      <c r="B295" s="21"/>
      <c r="D295" s="57"/>
      <c r="E295" s="57"/>
      <c r="F295" s="57"/>
      <c r="G295" s="57"/>
      <c r="H295" s="57"/>
    </row>
    <row r="296" spans="2:8">
      <c r="B296" s="21" t="s">
        <v>154</v>
      </c>
      <c r="C296" s="4" t="s">
        <v>26</v>
      </c>
      <c r="D296" s="56">
        <f>VLOOKUP(VLOOKUP($B296,$J$8:$K$122,2,FALSE),'MSA Areas'!$A$9:$G$38,3,FALSE)</f>
        <v>184950</v>
      </c>
      <c r="E296" s="56">
        <f>VLOOKUP(VLOOKUP($B296,$J$8:$K$122,2,FALSE),'MSA Areas'!$A$9:$G$38,4,FALSE)</f>
        <v>213254.1</v>
      </c>
      <c r="F296" s="56">
        <f>VLOOKUP(VLOOKUP($B296,$J$8:$K$122,2,FALSE),'MSA Areas'!$A$9:$G$38,5,FALSE)</f>
        <v>257191.2</v>
      </c>
      <c r="G296" s="56">
        <f>VLOOKUP(VLOOKUP($B296,$J$8:$K$122,2,FALSE),'MSA Areas'!$A$9:$G$38,6,FALSE)</f>
        <v>329216.40000000002</v>
      </c>
      <c r="H296" s="56">
        <f>VLOOKUP(VLOOKUP($B296,$J$8:$K$122,2,FALSE),'MSA Areas'!$A$9:$G$38,7,FALSE)</f>
        <v>366759.9</v>
      </c>
    </row>
    <row r="297" spans="2:8">
      <c r="B297" s="21"/>
      <c r="C297" s="4" t="s">
        <v>27</v>
      </c>
      <c r="D297" s="57">
        <f>INDEX('MSA Areas'!$A$9:$G$38,MATCH(VLOOKUP($B296,$J$8:$K$122,2,FALSE),'MSA Areas'!$A$9:$A$38,0)+1,3)</f>
        <v>194637.6</v>
      </c>
      <c r="E297" s="57">
        <f>INDEX('MSA Areas'!$A$9:$G$38,MATCH(VLOOKUP($B296,$J$8:$K$122,2,FALSE),'MSA Areas'!$A$9:$A$38,0)+1,4)</f>
        <v>223122.6</v>
      </c>
      <c r="F297" s="57">
        <f>INDEX('MSA Areas'!$A$9:$G$38,MATCH(VLOOKUP($B296,$J$8:$K$122,2,FALSE),'MSA Areas'!$A$9:$A$38,0)+1,5)</f>
        <v>271323</v>
      </c>
      <c r="G297" s="57">
        <f>INDEX('MSA Areas'!$A$9:$G$38,MATCH(VLOOKUP($B296,$J$8:$K$122,2,FALSE),'MSA Areas'!$A$9:$A$38,0)+1,6)</f>
        <v>351005.4</v>
      </c>
      <c r="H297" s="57">
        <f>INDEX('MSA Areas'!$A$9:$G$38,MATCH(VLOOKUP($B296,$J$8:$K$122,2,FALSE),'MSA Areas'!$A$9:$A$38,0)+1,7)</f>
        <v>385292.7</v>
      </c>
    </row>
    <row r="298" spans="2:8">
      <c r="B298" s="21"/>
      <c r="D298" s="56"/>
      <c r="E298" s="56"/>
      <c r="F298" s="56"/>
      <c r="G298" s="56"/>
      <c r="H298" s="56"/>
    </row>
    <row r="299" spans="2:8">
      <c r="B299" s="21" t="s">
        <v>105</v>
      </c>
      <c r="C299" s="4" t="s">
        <v>26</v>
      </c>
      <c r="D299" s="56">
        <f>VLOOKUP(VLOOKUP($B299,$J$8:$K$122,2,FALSE),'MSA Areas'!$A$9:$G$38,3,FALSE)</f>
        <v>176387.5</v>
      </c>
      <c r="E299" s="56">
        <f>VLOOKUP(VLOOKUP($B299,$J$8:$K$122,2,FALSE),'MSA Areas'!$A$9:$G$38,4,FALSE)</f>
        <v>203381.22500000001</v>
      </c>
      <c r="F299" s="56">
        <f>VLOOKUP(VLOOKUP($B299,$J$8:$K$122,2,FALSE),'MSA Areas'!$A$9:$G$38,5,FALSE)</f>
        <v>245284.2</v>
      </c>
      <c r="G299" s="56">
        <f>VLOOKUP(VLOOKUP($B299,$J$8:$K$122,2,FALSE),'MSA Areas'!$A$9:$G$38,6,FALSE)</f>
        <v>313974.90000000002</v>
      </c>
      <c r="H299" s="56">
        <f>VLOOKUP(VLOOKUP($B299,$J$8:$K$122,2,FALSE),'MSA Areas'!$A$9:$G$38,7,FALSE)</f>
        <v>349780.27500000002</v>
      </c>
    </row>
    <row r="300" spans="2:8">
      <c r="B300" s="21"/>
      <c r="C300" s="4" t="s">
        <v>27</v>
      </c>
      <c r="D300" s="57">
        <f>INDEX('MSA Areas'!$A$9:$G$38,MATCH(VLOOKUP($B299,$J$8:$K$122,2,FALSE),'MSA Areas'!$A$9:$A$38,0)+1,3)</f>
        <v>185626.6</v>
      </c>
      <c r="E300" s="57">
        <f>INDEX('MSA Areas'!$A$9:$G$38,MATCH(VLOOKUP($B299,$J$8:$K$122,2,FALSE),'MSA Areas'!$A$9:$A$38,0)+1,4)</f>
        <v>212792.85</v>
      </c>
      <c r="F300" s="57">
        <f>INDEX('MSA Areas'!$A$9:$G$38,MATCH(VLOOKUP($B299,$J$8:$K$122,2,FALSE),'MSA Areas'!$A$9:$A$38,0)+1,5)</f>
        <v>258761.75000000003</v>
      </c>
      <c r="G300" s="57">
        <f>INDEX('MSA Areas'!$A$9:$G$38,MATCH(VLOOKUP($B299,$J$8:$K$122,2,FALSE),'MSA Areas'!$A$9:$A$38,0)+1,6)</f>
        <v>334755.15000000002</v>
      </c>
      <c r="H300" s="57">
        <f>INDEX('MSA Areas'!$A$9:$G$38,MATCH(VLOOKUP($B299,$J$8:$K$122,2,FALSE),'MSA Areas'!$A$9:$A$38,0)+1,7)</f>
        <v>367455.07500000001</v>
      </c>
    </row>
    <row r="301" spans="2:8">
      <c r="B301" s="21"/>
      <c r="D301" s="58"/>
      <c r="E301" s="58"/>
      <c r="F301" s="58"/>
      <c r="G301" s="58"/>
      <c r="H301" s="58"/>
    </row>
    <row r="302" spans="2:8">
      <c r="B302" s="21" t="s">
        <v>106</v>
      </c>
      <c r="C302" s="4" t="s">
        <v>26</v>
      </c>
      <c r="D302" s="56">
        <f>VLOOKUP(VLOOKUP($B302,$J$8:$K$122,2,FALSE),'MSA Areas'!$A$9:$G$38,3,FALSE)</f>
        <v>176387.5</v>
      </c>
      <c r="E302" s="56">
        <f>VLOOKUP(VLOOKUP($B302,$J$8:$K$122,2,FALSE),'MSA Areas'!$A$9:$G$38,4,FALSE)</f>
        <v>203381.22500000001</v>
      </c>
      <c r="F302" s="56">
        <f>VLOOKUP(VLOOKUP($B302,$J$8:$K$122,2,FALSE),'MSA Areas'!$A$9:$G$38,5,FALSE)</f>
        <v>245284.2</v>
      </c>
      <c r="G302" s="56">
        <f>VLOOKUP(VLOOKUP($B302,$J$8:$K$122,2,FALSE),'MSA Areas'!$A$9:$G$38,6,FALSE)</f>
        <v>313974.90000000002</v>
      </c>
      <c r="H302" s="56">
        <f>VLOOKUP(VLOOKUP($B302,$J$8:$K$122,2,FALSE),'MSA Areas'!$A$9:$G$38,7,FALSE)</f>
        <v>349780.27500000002</v>
      </c>
    </row>
    <row r="303" spans="2:8">
      <c r="B303" s="21"/>
      <c r="C303" s="4" t="s">
        <v>27</v>
      </c>
      <c r="D303" s="57">
        <f>INDEX('MSA Areas'!$A$9:$G$38,MATCH(VLOOKUP($B302,$J$8:$K$122,2,FALSE),'MSA Areas'!$A$9:$A$38,0)+1,3)</f>
        <v>185626.6</v>
      </c>
      <c r="E303" s="57">
        <f>INDEX('MSA Areas'!$A$9:$G$38,MATCH(VLOOKUP($B302,$J$8:$K$122,2,FALSE),'MSA Areas'!$A$9:$A$38,0)+1,4)</f>
        <v>212792.85</v>
      </c>
      <c r="F303" s="57">
        <f>INDEX('MSA Areas'!$A$9:$G$38,MATCH(VLOOKUP($B302,$J$8:$K$122,2,FALSE),'MSA Areas'!$A$9:$A$38,0)+1,5)</f>
        <v>258761.75000000003</v>
      </c>
      <c r="G303" s="57">
        <f>INDEX('MSA Areas'!$A$9:$G$38,MATCH(VLOOKUP($B302,$J$8:$K$122,2,FALSE),'MSA Areas'!$A$9:$A$38,0)+1,6)</f>
        <v>334755.15000000002</v>
      </c>
      <c r="H303" s="57">
        <f>INDEX('MSA Areas'!$A$9:$G$38,MATCH(VLOOKUP($B302,$J$8:$K$122,2,FALSE),'MSA Areas'!$A$9:$A$38,0)+1,7)</f>
        <v>367455.07500000001</v>
      </c>
    </row>
    <row r="304" spans="2:8">
      <c r="B304" s="21"/>
      <c r="D304" s="58"/>
      <c r="E304" s="58"/>
      <c r="F304" s="58"/>
      <c r="G304" s="58"/>
      <c r="H304" s="58"/>
    </row>
    <row r="305" spans="2:8">
      <c r="B305" s="21" t="s">
        <v>107</v>
      </c>
      <c r="C305" s="4" t="s">
        <v>26</v>
      </c>
      <c r="D305" s="56">
        <f>VLOOKUP(VLOOKUP($B305,$J$8:$K$122,2,FALSE),'MSA Areas'!$A$9:$G$38,3,FALSE)</f>
        <v>176387.5</v>
      </c>
      <c r="E305" s="56">
        <f>VLOOKUP(VLOOKUP($B305,$J$8:$K$122,2,FALSE),'MSA Areas'!$A$9:$G$38,4,FALSE)</f>
        <v>203381.22500000001</v>
      </c>
      <c r="F305" s="56">
        <f>VLOOKUP(VLOOKUP($B305,$J$8:$K$122,2,FALSE),'MSA Areas'!$A$9:$G$38,5,FALSE)</f>
        <v>245284.2</v>
      </c>
      <c r="G305" s="56">
        <f>VLOOKUP(VLOOKUP($B305,$J$8:$K$122,2,FALSE),'MSA Areas'!$A$9:$G$38,6,FALSE)</f>
        <v>313974.90000000002</v>
      </c>
      <c r="H305" s="56">
        <f>VLOOKUP(VLOOKUP($B305,$J$8:$K$122,2,FALSE),'MSA Areas'!$A$9:$G$38,7,FALSE)</f>
        <v>349780.27500000002</v>
      </c>
    </row>
    <row r="306" spans="2:8">
      <c r="B306" s="21"/>
      <c r="C306" s="4" t="s">
        <v>27</v>
      </c>
      <c r="D306" s="57">
        <f>INDEX('MSA Areas'!$A$9:$G$38,MATCH(VLOOKUP($B305,$J$8:$K$122,2,FALSE),'MSA Areas'!$A$9:$A$38,0)+1,3)</f>
        <v>185626.6</v>
      </c>
      <c r="E306" s="57">
        <f>INDEX('MSA Areas'!$A$9:$G$38,MATCH(VLOOKUP($B305,$J$8:$K$122,2,FALSE),'MSA Areas'!$A$9:$A$38,0)+1,4)</f>
        <v>212792.85</v>
      </c>
      <c r="F306" s="57">
        <f>INDEX('MSA Areas'!$A$9:$G$38,MATCH(VLOOKUP($B305,$J$8:$K$122,2,FALSE),'MSA Areas'!$A$9:$A$38,0)+1,5)</f>
        <v>258761.75000000003</v>
      </c>
      <c r="G306" s="57">
        <f>INDEX('MSA Areas'!$A$9:$G$38,MATCH(VLOOKUP($B305,$J$8:$K$122,2,FALSE),'MSA Areas'!$A$9:$A$38,0)+1,6)</f>
        <v>334755.15000000002</v>
      </c>
      <c r="H306" s="57">
        <f>INDEX('MSA Areas'!$A$9:$G$38,MATCH(VLOOKUP($B305,$J$8:$K$122,2,FALSE),'MSA Areas'!$A$9:$A$38,0)+1,7)</f>
        <v>367455.07500000001</v>
      </c>
    </row>
    <row r="307" spans="2:8">
      <c r="B307" s="21"/>
      <c r="D307" s="58"/>
      <c r="E307" s="58"/>
      <c r="F307" s="58"/>
      <c r="G307" s="58"/>
      <c r="H307" s="58"/>
    </row>
    <row r="308" spans="2:8">
      <c r="B308" s="21" t="s">
        <v>108</v>
      </c>
      <c r="C308" s="4" t="s">
        <v>26</v>
      </c>
      <c r="D308" s="56">
        <f>VLOOKUP(VLOOKUP($B308,$J$8:$K$122,2,FALSE),'MSA Areas'!$A$9:$G$38,3,FALSE)</f>
        <v>154125</v>
      </c>
      <c r="E308" s="56">
        <f>VLOOKUP(VLOOKUP($B308,$J$8:$K$122,2,FALSE),'MSA Areas'!$A$9:$G$38,4,FALSE)</f>
        <v>177711.75</v>
      </c>
      <c r="F308" s="56">
        <f>VLOOKUP(VLOOKUP($B308,$J$8:$K$122,2,FALSE),'MSA Areas'!$A$9:$G$38,5,FALSE)</f>
        <v>214326</v>
      </c>
      <c r="G308" s="56">
        <f>VLOOKUP(VLOOKUP($B308,$J$8:$K$122,2,FALSE),'MSA Areas'!$A$9:$G$38,6,FALSE)</f>
        <v>274347</v>
      </c>
      <c r="H308" s="56">
        <f>VLOOKUP(VLOOKUP($B308,$J$8:$K$122,2,FALSE),'MSA Areas'!$A$9:$G$38,7,FALSE)</f>
        <v>305633.25</v>
      </c>
    </row>
    <row r="309" spans="2:8">
      <c r="B309" s="21"/>
      <c r="C309" s="4" t="s">
        <v>27</v>
      </c>
      <c r="D309" s="57">
        <f>INDEX('MSA Areas'!$A$9:$G$38,MATCH(VLOOKUP($B308,$J$8:$K$122,2,FALSE),'MSA Areas'!$A$9:$A$38,0)+1,3)</f>
        <v>162198</v>
      </c>
      <c r="E309" s="57">
        <f>INDEX('MSA Areas'!$A$9:$G$38,MATCH(VLOOKUP($B308,$J$8:$K$122,2,FALSE),'MSA Areas'!$A$9:$A$38,0)+1,4)</f>
        <v>185935.5</v>
      </c>
      <c r="F309" s="57">
        <f>INDEX('MSA Areas'!$A$9:$G$38,MATCH(VLOOKUP($B308,$J$8:$K$122,2,FALSE),'MSA Areas'!$A$9:$A$38,0)+1,5)</f>
        <v>226102.5</v>
      </c>
      <c r="G309" s="57">
        <f>INDEX('MSA Areas'!$A$9:$G$38,MATCH(VLOOKUP($B308,$J$8:$K$122,2,FALSE),'MSA Areas'!$A$9:$A$38,0)+1,6)</f>
        <v>292504.5</v>
      </c>
      <c r="H309" s="57">
        <f>INDEX('MSA Areas'!$A$9:$G$38,MATCH(VLOOKUP($B308,$J$8:$K$122,2,FALSE),'MSA Areas'!$A$9:$A$38,0)+1,7)</f>
        <v>321077.25</v>
      </c>
    </row>
    <row r="310" spans="2:8">
      <c r="B310" s="21"/>
      <c r="D310" s="58"/>
      <c r="E310" s="58"/>
      <c r="F310" s="58"/>
      <c r="G310" s="58"/>
      <c r="H310" s="58"/>
    </row>
    <row r="311" spans="2:8">
      <c r="B311" s="21" t="s">
        <v>109</v>
      </c>
      <c r="C311" s="4" t="s">
        <v>26</v>
      </c>
      <c r="D311" s="56">
        <f>VLOOKUP(VLOOKUP($B311,$J$8:$K$122,2,FALSE),'MSA Areas'!$A$9:$G$38,3,FALSE)</f>
        <v>152412.5</v>
      </c>
      <c r="E311" s="56">
        <f>VLOOKUP(VLOOKUP($B311,$J$8:$K$122,2,FALSE),'MSA Areas'!$A$9:$G$38,4,FALSE)</f>
        <v>175737.17500000002</v>
      </c>
      <c r="F311" s="56">
        <f>VLOOKUP(VLOOKUP($B311,$J$8:$K$122,2,FALSE),'MSA Areas'!$A$9:$G$38,5,FALSE)</f>
        <v>211944.6</v>
      </c>
      <c r="G311" s="56">
        <f>VLOOKUP(VLOOKUP($B311,$J$8:$K$122,2,FALSE),'MSA Areas'!$A$9:$G$38,6,FALSE)</f>
        <v>271298.7</v>
      </c>
      <c r="H311" s="56">
        <f>VLOOKUP(VLOOKUP($B311,$J$8:$K$122,2,FALSE),'MSA Areas'!$A$9:$G$38,7,FALSE)</f>
        <v>302237.32500000001</v>
      </c>
    </row>
    <row r="312" spans="2:8">
      <c r="B312" s="21"/>
      <c r="C312" s="4" t="s">
        <v>27</v>
      </c>
      <c r="D312" s="57">
        <f>INDEX('MSA Areas'!$A$9:$G$38,MATCH(VLOOKUP($B311,$J$8:$K$122,2,FALSE),'MSA Areas'!$A$9:$A$38,0)+1,3)</f>
        <v>160395.80000000002</v>
      </c>
      <c r="E312" s="57">
        <f>INDEX('MSA Areas'!$A$9:$G$38,MATCH(VLOOKUP($B311,$J$8:$K$122,2,FALSE),'MSA Areas'!$A$9:$A$38,0)+1,4)</f>
        <v>183869.55000000002</v>
      </c>
      <c r="F312" s="57">
        <f>INDEX('MSA Areas'!$A$9:$G$38,MATCH(VLOOKUP($B311,$J$8:$K$122,2,FALSE),'MSA Areas'!$A$9:$A$38,0)+1,5)</f>
        <v>223590.25</v>
      </c>
      <c r="G312" s="57">
        <f>INDEX('MSA Areas'!$A$9:$G$38,MATCH(VLOOKUP($B311,$J$8:$K$122,2,FALSE),'MSA Areas'!$A$9:$A$38,0)+1,6)</f>
        <v>289254.45</v>
      </c>
      <c r="H312" s="57">
        <f>INDEX('MSA Areas'!$A$9:$G$38,MATCH(VLOOKUP($B311,$J$8:$K$122,2,FALSE),'MSA Areas'!$A$9:$A$38,0)+1,7)</f>
        <v>317509.72500000003</v>
      </c>
    </row>
    <row r="313" spans="2:8">
      <c r="B313" s="21"/>
      <c r="D313" s="58"/>
      <c r="E313" s="58"/>
      <c r="F313" s="58"/>
      <c r="G313" s="58"/>
      <c r="H313" s="58"/>
    </row>
    <row r="314" spans="2:8">
      <c r="B314" s="21" t="s">
        <v>110</v>
      </c>
      <c r="C314" s="4" t="s">
        <v>26</v>
      </c>
      <c r="D314" s="56">
        <f>VLOOKUP(VLOOKUP($B314,$J$8:$K$122,2,FALSE),'MSA Areas'!$A$9:$G$38,3,FALSE)</f>
        <v>176387.5</v>
      </c>
      <c r="E314" s="56">
        <f>VLOOKUP(VLOOKUP($B314,$J$8:$K$122,2,FALSE),'MSA Areas'!$A$9:$G$38,4,FALSE)</f>
        <v>203381.22500000001</v>
      </c>
      <c r="F314" s="56">
        <f>VLOOKUP(VLOOKUP($B314,$J$8:$K$122,2,FALSE),'MSA Areas'!$A$9:$G$38,5,FALSE)</f>
        <v>245284.2</v>
      </c>
      <c r="G314" s="56">
        <f>VLOOKUP(VLOOKUP($B314,$J$8:$K$122,2,FALSE),'MSA Areas'!$A$9:$G$38,6,FALSE)</f>
        <v>313974.90000000002</v>
      </c>
      <c r="H314" s="56">
        <f>VLOOKUP(VLOOKUP($B314,$J$8:$K$122,2,FALSE),'MSA Areas'!$A$9:$G$38,7,FALSE)</f>
        <v>349780.27500000002</v>
      </c>
    </row>
    <row r="315" spans="2:8">
      <c r="B315" s="21"/>
      <c r="C315" s="4" t="s">
        <v>27</v>
      </c>
      <c r="D315" s="57">
        <f>INDEX('MSA Areas'!$A$9:$G$38,MATCH(VLOOKUP($B314,$J$8:$K$122,2,FALSE),'MSA Areas'!$A$9:$A$38,0)+1,3)</f>
        <v>185626.6</v>
      </c>
      <c r="E315" s="57">
        <f>INDEX('MSA Areas'!$A$9:$G$38,MATCH(VLOOKUP($B314,$J$8:$K$122,2,FALSE),'MSA Areas'!$A$9:$A$38,0)+1,4)</f>
        <v>212792.85</v>
      </c>
      <c r="F315" s="57">
        <f>INDEX('MSA Areas'!$A$9:$G$38,MATCH(VLOOKUP($B314,$J$8:$K$122,2,FALSE),'MSA Areas'!$A$9:$A$38,0)+1,5)</f>
        <v>258761.75000000003</v>
      </c>
      <c r="G315" s="57">
        <f>INDEX('MSA Areas'!$A$9:$G$38,MATCH(VLOOKUP($B314,$J$8:$K$122,2,FALSE),'MSA Areas'!$A$9:$A$38,0)+1,6)</f>
        <v>334755.15000000002</v>
      </c>
      <c r="H315" s="57">
        <f>INDEX('MSA Areas'!$A$9:$G$38,MATCH(VLOOKUP($B314,$J$8:$K$122,2,FALSE),'MSA Areas'!$A$9:$A$38,0)+1,7)</f>
        <v>367455.07500000001</v>
      </c>
    </row>
    <row r="316" spans="2:8">
      <c r="B316" s="21"/>
      <c r="D316" s="58"/>
      <c r="E316" s="58"/>
      <c r="F316" s="58"/>
      <c r="G316" s="58"/>
      <c r="H316" s="58"/>
    </row>
    <row r="317" spans="2:8">
      <c r="B317" s="21" t="s">
        <v>115</v>
      </c>
      <c r="C317" s="4" t="s">
        <v>26</v>
      </c>
      <c r="D317" s="56">
        <f>VLOOKUP(VLOOKUP($B317,$J$8:$K$122,2,FALSE),'MSA Areas'!$A$9:$G$38,3,FALSE)</f>
        <v>154125</v>
      </c>
      <c r="E317" s="56">
        <f>VLOOKUP(VLOOKUP($B317,$J$8:$K$122,2,FALSE),'MSA Areas'!$A$9:$G$38,4,FALSE)</f>
        <v>177711.75</v>
      </c>
      <c r="F317" s="56">
        <f>VLOOKUP(VLOOKUP($B317,$J$8:$K$122,2,FALSE),'MSA Areas'!$A$9:$G$38,5,FALSE)</f>
        <v>214326</v>
      </c>
      <c r="G317" s="56">
        <f>VLOOKUP(VLOOKUP($B317,$J$8:$K$122,2,FALSE),'MSA Areas'!$A$9:$G$38,6,FALSE)</f>
        <v>274347</v>
      </c>
      <c r="H317" s="56">
        <f>VLOOKUP(VLOOKUP($B317,$J$8:$K$122,2,FALSE),'MSA Areas'!$A$9:$G$38,7,FALSE)</f>
        <v>305633.25</v>
      </c>
    </row>
    <row r="318" spans="2:8">
      <c r="B318" s="21"/>
      <c r="C318" s="4" t="s">
        <v>27</v>
      </c>
      <c r="D318" s="57">
        <f>INDEX('MSA Areas'!$A$9:$G$38,MATCH(VLOOKUP($B317,$J$8:$K$122,2,FALSE),'MSA Areas'!$A$9:$A$38,0)+1,3)</f>
        <v>162198</v>
      </c>
      <c r="E318" s="57">
        <f>INDEX('MSA Areas'!$A$9:$G$38,MATCH(VLOOKUP($B317,$J$8:$K$122,2,FALSE),'MSA Areas'!$A$9:$A$38,0)+1,4)</f>
        <v>185935.5</v>
      </c>
      <c r="F318" s="57">
        <f>INDEX('MSA Areas'!$A$9:$G$38,MATCH(VLOOKUP($B317,$J$8:$K$122,2,FALSE),'MSA Areas'!$A$9:$A$38,0)+1,5)</f>
        <v>226102.5</v>
      </c>
      <c r="G318" s="57">
        <f>INDEX('MSA Areas'!$A$9:$G$38,MATCH(VLOOKUP($B317,$J$8:$K$122,2,FALSE),'MSA Areas'!$A$9:$A$38,0)+1,6)</f>
        <v>292504.5</v>
      </c>
      <c r="H318" s="57">
        <f>INDEX('MSA Areas'!$A$9:$G$38,MATCH(VLOOKUP($B317,$J$8:$K$122,2,FALSE),'MSA Areas'!$A$9:$A$38,0)+1,7)</f>
        <v>321077.25</v>
      </c>
    </row>
    <row r="319" spans="2:8">
      <c r="B319" s="21"/>
      <c r="D319" s="58"/>
      <c r="E319" s="58"/>
      <c r="F319" s="58"/>
      <c r="G319" s="58"/>
      <c r="H319" s="58"/>
    </row>
    <row r="320" spans="2:8">
      <c r="B320" s="21" t="s">
        <v>111</v>
      </c>
      <c r="C320" s="4" t="s">
        <v>26</v>
      </c>
      <c r="D320" s="56">
        <f>VLOOKUP(VLOOKUP($B320,$J$8:$K$122,2,FALSE),'MSA Areas'!$A$9:$G$38,3,FALSE)</f>
        <v>171121.96261682242</v>
      </c>
      <c r="E320" s="56">
        <f>VLOOKUP(VLOOKUP($B320,$J$8:$K$122,2,FALSE),'MSA Areas'!$A$9:$G$38,4,FALSE)</f>
        <v>197309.86822429908</v>
      </c>
      <c r="F320" s="56">
        <f>VLOOKUP(VLOOKUP($B320,$J$8:$K$122,2,FALSE),'MSA Areas'!$A$9:$G$38,5,FALSE)</f>
        <v>237961.95140186916</v>
      </c>
      <c r="G320" s="56">
        <f>VLOOKUP(VLOOKUP($B320,$J$8:$K$122,2,FALSE),'MSA Areas'!$A$9:$G$38,6,FALSE)</f>
        <v>304602.08971962618</v>
      </c>
      <c r="H320" s="56">
        <f>VLOOKUP(VLOOKUP($B320,$J$8:$K$122,2,FALSE),'MSA Areas'!$A$9:$G$38,7,FALSE)</f>
        <v>339338.59906542057</v>
      </c>
    </row>
    <row r="321" spans="2:8">
      <c r="B321" s="21"/>
      <c r="C321" s="4" t="s">
        <v>27</v>
      </c>
      <c r="D321" s="57">
        <f>INDEX('MSA Areas'!$A$9:$G$38,MATCH(VLOOKUP($B320,$J$8:$K$122,2,FALSE),'MSA Areas'!$A$9:$A$38,0)+1,3)</f>
        <v>180085.25607476637</v>
      </c>
      <c r="E321" s="57">
        <f>INDEX('MSA Areas'!$A$9:$G$38,MATCH(VLOOKUP($B320,$J$8:$K$122,2,FALSE),'MSA Areas'!$A$9:$A$38,0)+1,4)</f>
        <v>206440.53644859814</v>
      </c>
      <c r="F321" s="57">
        <f>INDEX('MSA Areas'!$A$9:$G$38,MATCH(VLOOKUP($B320,$J$8:$K$122,2,FALSE),'MSA Areas'!$A$9:$A$38,0)+1,5)</f>
        <v>251037.16822429906</v>
      </c>
      <c r="G321" s="57">
        <f>INDEX('MSA Areas'!$A$9:$G$38,MATCH(VLOOKUP($B320,$J$8:$K$122,2,FALSE),'MSA Areas'!$A$9:$A$38,0)+1,6)</f>
        <v>324762.00560747663</v>
      </c>
      <c r="H321" s="57">
        <f>INDEX('MSA Areas'!$A$9:$G$38,MATCH(VLOOKUP($B320,$J$8:$K$122,2,FALSE),'MSA Areas'!$A$9:$A$38,0)+1,7)</f>
        <v>356485.76915887848</v>
      </c>
    </row>
    <row r="322" spans="2:8">
      <c r="B322" s="21"/>
      <c r="D322" s="58"/>
      <c r="E322" s="58"/>
      <c r="F322" s="58"/>
      <c r="G322" s="58"/>
      <c r="H322" s="58"/>
    </row>
    <row r="323" spans="2:8">
      <c r="B323" s="21" t="s">
        <v>112</v>
      </c>
      <c r="C323" s="4" t="s">
        <v>26</v>
      </c>
      <c r="D323" s="56">
        <f>VLOOKUP(VLOOKUP($B323,$J$8:$K$122,2,FALSE),'MSA Areas'!$A$9:$G$38,3,FALSE)</f>
        <v>179764.48598130845</v>
      </c>
      <c r="E323" s="56">
        <f>VLOOKUP(VLOOKUP($B323,$J$8:$K$122,2,FALSE),'MSA Areas'!$A$9:$G$38,4,FALSE)</f>
        <v>207275.01308411217</v>
      </c>
      <c r="F323" s="56">
        <f>VLOOKUP(VLOOKUP($B323,$J$8:$K$122,2,FALSE),'MSA Areas'!$A$9:$G$38,5,FALSE)</f>
        <v>249980.23177570096</v>
      </c>
      <c r="G323" s="56">
        <f>VLOOKUP(VLOOKUP($B323,$J$8:$K$122,2,FALSE),'MSA Areas'!$A$9:$G$38,6,FALSE)</f>
        <v>319986.03364485985</v>
      </c>
      <c r="H323" s="56">
        <f>VLOOKUP(VLOOKUP($B323,$J$8:$K$122,2,FALSE),'MSA Areas'!$A$9:$G$38,7,FALSE)</f>
        <v>356476.91214953276</v>
      </c>
    </row>
    <row r="324" spans="2:8">
      <c r="B324" s="21"/>
      <c r="C324" s="4" t="s">
        <v>27</v>
      </c>
      <c r="D324" s="57">
        <f>INDEX('MSA Areas'!$A$9:$G$38,MATCH(VLOOKUP($B323,$J$8:$K$122,2,FALSE),'MSA Areas'!$A$9:$A$38,0)+1,3)</f>
        <v>189180.4710280374</v>
      </c>
      <c r="E324" s="57">
        <f>INDEX('MSA Areas'!$A$9:$G$38,MATCH(VLOOKUP($B323,$J$8:$K$122,2,FALSE),'MSA Areas'!$A$9:$A$38,0)+1,4)</f>
        <v>216866.82616822433</v>
      </c>
      <c r="F324" s="57">
        <f>INDEX('MSA Areas'!$A$9:$G$38,MATCH(VLOOKUP($B323,$J$8:$K$122,2,FALSE),'MSA Areas'!$A$9:$A$38,0)+1,5)</f>
        <v>263715.81308411219</v>
      </c>
      <c r="G324" s="57">
        <f>INDEX('MSA Areas'!$A$9:$G$38,MATCH(VLOOKUP($B323,$J$8:$K$122,2,FALSE),'MSA Areas'!$A$9:$A$38,0)+1,6)</f>
        <v>341164.12710280379</v>
      </c>
      <c r="H324" s="57">
        <f>INDEX('MSA Areas'!$A$9:$G$38,MATCH(VLOOKUP($B323,$J$8:$K$122,2,FALSE),'MSA Areas'!$A$9:$A$38,0)+1,7)</f>
        <v>374490.1009345795</v>
      </c>
    </row>
    <row r="325" spans="2:8">
      <c r="B325" s="21"/>
      <c r="D325" s="58"/>
      <c r="E325" s="58"/>
      <c r="F325" s="58"/>
      <c r="G325" s="58"/>
      <c r="H325" s="58"/>
    </row>
    <row r="326" spans="2:8">
      <c r="B326" s="21" t="s">
        <v>113</v>
      </c>
      <c r="C326" s="4" t="s">
        <v>26</v>
      </c>
      <c r="D326" s="56">
        <f>VLOOKUP(VLOOKUP($B326,$J$8:$K$122,2,FALSE),'MSA Areas'!$A$9:$G$38,3,FALSE)</f>
        <v>171121.96261682242</v>
      </c>
      <c r="E326" s="56">
        <f>VLOOKUP(VLOOKUP($B326,$J$8:$K$122,2,FALSE),'MSA Areas'!$A$9:$G$38,4,FALSE)</f>
        <v>197309.86822429908</v>
      </c>
      <c r="F326" s="56">
        <f>VLOOKUP(VLOOKUP($B326,$J$8:$K$122,2,FALSE),'MSA Areas'!$A$9:$G$38,5,FALSE)</f>
        <v>237961.95140186916</v>
      </c>
      <c r="G326" s="56">
        <f>VLOOKUP(VLOOKUP($B326,$J$8:$K$122,2,FALSE),'MSA Areas'!$A$9:$G$38,6,FALSE)</f>
        <v>304602.08971962618</v>
      </c>
      <c r="H326" s="56">
        <f>VLOOKUP(VLOOKUP($B326,$J$8:$K$122,2,FALSE),'MSA Areas'!$A$9:$G$38,7,FALSE)</f>
        <v>339338.59906542057</v>
      </c>
    </row>
    <row r="327" spans="2:8">
      <c r="B327" s="21"/>
      <c r="C327" s="4" t="s">
        <v>27</v>
      </c>
      <c r="D327" s="57">
        <f>INDEX('MSA Areas'!$A$9:$G$38,MATCH(VLOOKUP($B326,$J$8:$K$122,2,FALSE),'MSA Areas'!$A$9:$A$38,0)+1,3)</f>
        <v>180085.25607476637</v>
      </c>
      <c r="E327" s="57">
        <f>INDEX('MSA Areas'!$A$9:$G$38,MATCH(VLOOKUP($B326,$J$8:$K$122,2,FALSE),'MSA Areas'!$A$9:$A$38,0)+1,4)</f>
        <v>206440.53644859814</v>
      </c>
      <c r="F327" s="57">
        <f>INDEX('MSA Areas'!$A$9:$G$38,MATCH(VLOOKUP($B326,$J$8:$K$122,2,FALSE),'MSA Areas'!$A$9:$A$38,0)+1,5)</f>
        <v>251037.16822429906</v>
      </c>
      <c r="G327" s="57">
        <f>INDEX('MSA Areas'!$A$9:$G$38,MATCH(VLOOKUP($B326,$J$8:$K$122,2,FALSE),'MSA Areas'!$A$9:$A$38,0)+1,6)</f>
        <v>324762.00560747663</v>
      </c>
      <c r="H327" s="57">
        <f>INDEX('MSA Areas'!$A$9:$G$38,MATCH(VLOOKUP($B326,$J$8:$K$122,2,FALSE),'MSA Areas'!$A$9:$A$38,0)+1,7)</f>
        <v>356485.76915887848</v>
      </c>
    </row>
    <row r="328" spans="2:8">
      <c r="B328" s="21"/>
      <c r="D328" s="58"/>
      <c r="E328" s="58"/>
      <c r="F328" s="58"/>
      <c r="G328" s="56"/>
      <c r="H328" s="56"/>
    </row>
    <row r="329" spans="2:8">
      <c r="B329" s="21" t="s">
        <v>114</v>
      </c>
      <c r="C329" s="4" t="s">
        <v>26</v>
      </c>
      <c r="D329" s="56">
        <f>VLOOKUP(VLOOKUP($B329,$J$8:$K$122,2,FALSE),'MSA Areas'!$A$9:$G$38,3,FALSE)</f>
        <v>152412.5</v>
      </c>
      <c r="E329" s="56">
        <f>VLOOKUP(VLOOKUP($B329,$J$8:$K$122,2,FALSE),'MSA Areas'!$A$9:$G$38,4,FALSE)</f>
        <v>175737.17500000002</v>
      </c>
      <c r="F329" s="56">
        <f>VLOOKUP(VLOOKUP($B329,$J$8:$K$122,2,FALSE),'MSA Areas'!$A$9:$G$38,5,FALSE)</f>
        <v>211944.6</v>
      </c>
      <c r="G329" s="56">
        <f>VLOOKUP(VLOOKUP($B329,$J$8:$K$122,2,FALSE),'MSA Areas'!$A$9:$G$38,6,FALSE)</f>
        <v>271298.7</v>
      </c>
      <c r="H329" s="56">
        <f>VLOOKUP(VLOOKUP($B329,$J$8:$K$122,2,FALSE),'MSA Areas'!$A$9:$G$38,7,FALSE)</f>
        <v>302237.32500000001</v>
      </c>
    </row>
    <row r="330" spans="2:8">
      <c r="B330" s="21"/>
      <c r="C330" s="4" t="s">
        <v>27</v>
      </c>
      <c r="D330" s="57">
        <f>INDEX('MSA Areas'!$A$9:$G$38,MATCH(VLOOKUP($B329,$J$8:$K$122,2,FALSE),'MSA Areas'!$A$9:$A$38,0)+1,3)</f>
        <v>160395.80000000002</v>
      </c>
      <c r="E330" s="57">
        <f>INDEX('MSA Areas'!$A$9:$G$38,MATCH(VLOOKUP($B329,$J$8:$K$122,2,FALSE),'MSA Areas'!$A$9:$A$38,0)+1,4)</f>
        <v>183869.55000000002</v>
      </c>
      <c r="F330" s="57">
        <f>INDEX('MSA Areas'!$A$9:$G$38,MATCH(VLOOKUP($B329,$J$8:$K$122,2,FALSE),'MSA Areas'!$A$9:$A$38,0)+1,5)</f>
        <v>223590.25</v>
      </c>
      <c r="G330" s="57">
        <f>INDEX('MSA Areas'!$A$9:$G$38,MATCH(VLOOKUP($B329,$J$8:$K$122,2,FALSE),'MSA Areas'!$A$9:$A$38,0)+1,6)</f>
        <v>289254.45</v>
      </c>
      <c r="H330" s="57">
        <f>INDEX('MSA Areas'!$A$9:$G$38,MATCH(VLOOKUP($B329,$J$8:$K$122,2,FALSE),'MSA Areas'!$A$9:$A$38,0)+1,7)</f>
        <v>317509.72500000003</v>
      </c>
    </row>
    <row r="331" spans="2:8">
      <c r="B331" s="21"/>
      <c r="D331" s="58"/>
      <c r="E331" s="58"/>
      <c r="F331" s="58"/>
      <c r="G331" s="58"/>
      <c r="H331" s="58"/>
    </row>
    <row r="332" spans="2:8">
      <c r="B332" s="21" t="s">
        <v>116</v>
      </c>
      <c r="C332" s="4" t="s">
        <v>26</v>
      </c>
      <c r="D332" s="56">
        <f>VLOOKUP(VLOOKUP($B332,$J$8:$K$122,2,FALSE),'MSA Areas'!$A$9:$G$38,3,FALSE)</f>
        <v>155565.42056074768</v>
      </c>
      <c r="E332" s="56">
        <f>VLOOKUP(VLOOKUP($B332,$J$8:$K$122,2,FALSE),'MSA Areas'!$A$9:$G$38,4,FALSE)</f>
        <v>179372.60747663552</v>
      </c>
      <c r="F332" s="56">
        <f>VLOOKUP(VLOOKUP($B332,$J$8:$K$122,2,FALSE),'MSA Areas'!$A$9:$G$38,5,FALSE)</f>
        <v>216329.04672897197</v>
      </c>
      <c r="G332" s="56">
        <f>VLOOKUP(VLOOKUP($B332,$J$8:$K$122,2,FALSE),'MSA Areas'!$A$9:$G$38,6,FALSE)</f>
        <v>276910.99065420561</v>
      </c>
      <c r="H332" s="56">
        <f>VLOOKUP(VLOOKUP($B332,$J$8:$K$122,2,FALSE),'MSA Areas'!$A$9:$G$38,7,FALSE)</f>
        <v>308489.63551401871</v>
      </c>
    </row>
    <row r="333" spans="2:8">
      <c r="B333" s="21"/>
      <c r="C333" s="4" t="s">
        <v>27</v>
      </c>
      <c r="D333" s="57">
        <f>INDEX('MSA Areas'!$A$9:$G$38,MATCH(VLOOKUP($B332,$J$8:$K$122,2,FALSE),'MSA Areas'!$A$9:$A$38,0)+1,3)</f>
        <v>163713.86915887852</v>
      </c>
      <c r="E333" s="57">
        <f>INDEX('MSA Areas'!$A$9:$G$38,MATCH(VLOOKUP($B332,$J$8:$K$122,2,FALSE),'MSA Areas'!$A$9:$A$38,0)+1,4)</f>
        <v>187673.21495327103</v>
      </c>
      <c r="F333" s="57">
        <f>INDEX('MSA Areas'!$A$9:$G$38,MATCH(VLOOKUP($B332,$J$8:$K$122,2,FALSE),'MSA Areas'!$A$9:$A$38,0)+1,5)</f>
        <v>228215.60747663552</v>
      </c>
      <c r="G333" s="57">
        <f>INDEX('MSA Areas'!$A$9:$G$38,MATCH(VLOOKUP($B332,$J$8:$K$122,2,FALSE),'MSA Areas'!$A$9:$A$38,0)+1,6)</f>
        <v>295238.18691588787</v>
      </c>
      <c r="H333" s="57">
        <f>INDEX('MSA Areas'!$A$9:$G$38,MATCH(VLOOKUP($B332,$J$8:$K$122,2,FALSE),'MSA Areas'!$A$9:$A$38,0)+1,7)</f>
        <v>324077.97196261684</v>
      </c>
    </row>
    <row r="334" spans="2:8">
      <c r="B334" s="21"/>
      <c r="D334" s="58"/>
      <c r="E334" s="58"/>
      <c r="F334" s="58"/>
      <c r="G334" s="58"/>
      <c r="H334" s="56"/>
    </row>
    <row r="335" spans="2:8">
      <c r="B335" s="21" t="s">
        <v>24</v>
      </c>
      <c r="C335" s="4" t="s">
        <v>26</v>
      </c>
      <c r="D335" s="56">
        <f>VLOOKUP(VLOOKUP($B335,$J$8:$K$122,2,FALSE),'MSA Areas'!$A$9:$G$38,3,FALSE)</f>
        <v>176387.5</v>
      </c>
      <c r="E335" s="56">
        <f>VLOOKUP(VLOOKUP($B335,$J$8:$K$122,2,FALSE),'MSA Areas'!$A$9:$G$38,4,FALSE)</f>
        <v>203381.22500000001</v>
      </c>
      <c r="F335" s="56">
        <f>VLOOKUP(VLOOKUP($B335,$J$8:$K$122,2,FALSE),'MSA Areas'!$A$9:$G$38,5,FALSE)</f>
        <v>245284.2</v>
      </c>
      <c r="G335" s="56">
        <f>VLOOKUP(VLOOKUP($B335,$J$8:$K$122,2,FALSE),'MSA Areas'!$A$9:$G$38,6,FALSE)</f>
        <v>313974.90000000002</v>
      </c>
      <c r="H335" s="56">
        <f>VLOOKUP(VLOOKUP($B335,$J$8:$K$122,2,FALSE),'MSA Areas'!$A$9:$G$38,7,FALSE)</f>
        <v>349780.27500000002</v>
      </c>
    </row>
    <row r="336" spans="2:8">
      <c r="B336" s="21"/>
      <c r="C336" s="4" t="s">
        <v>27</v>
      </c>
      <c r="D336" s="57">
        <f>INDEX('MSA Areas'!$A$9:$G$38,MATCH(VLOOKUP($B335,$J$8:$K$122,2,FALSE),'MSA Areas'!$A$9:$A$38,0)+1,3)</f>
        <v>185626.6</v>
      </c>
      <c r="E336" s="57">
        <f>INDEX('MSA Areas'!$A$9:$G$38,MATCH(VLOOKUP($B335,$J$8:$K$122,2,FALSE),'MSA Areas'!$A$9:$A$38,0)+1,4)</f>
        <v>212792.85</v>
      </c>
      <c r="F336" s="57">
        <f>INDEX('MSA Areas'!$A$9:$G$38,MATCH(VLOOKUP($B335,$J$8:$K$122,2,FALSE),'MSA Areas'!$A$9:$A$38,0)+1,5)</f>
        <v>258761.75000000003</v>
      </c>
      <c r="G336" s="57">
        <f>INDEX('MSA Areas'!$A$9:$G$38,MATCH(VLOOKUP($B335,$J$8:$K$122,2,FALSE),'MSA Areas'!$A$9:$A$38,0)+1,6)</f>
        <v>334755.15000000002</v>
      </c>
      <c r="H336" s="57">
        <f>INDEX('MSA Areas'!$A$9:$G$38,MATCH(VLOOKUP($B335,$J$8:$K$122,2,FALSE),'MSA Areas'!$A$9:$A$38,0)+1,7)</f>
        <v>367455.07500000001</v>
      </c>
    </row>
    <row r="337" spans="2:8">
      <c r="B337" s="21"/>
      <c r="D337" s="58"/>
      <c r="E337" s="58"/>
      <c r="F337" s="58"/>
      <c r="G337" s="58"/>
      <c r="H337" s="58"/>
    </row>
    <row r="338" spans="2:8">
      <c r="B338" s="21" t="s">
        <v>25</v>
      </c>
      <c r="C338" s="4" t="s">
        <v>26</v>
      </c>
      <c r="D338" s="56">
        <f>VLOOKUP(VLOOKUP($B338,$J$8:$K$122,2,FALSE),'MSA Areas'!$A$9:$G$38,3,FALSE)</f>
        <v>152412.5</v>
      </c>
      <c r="E338" s="56">
        <f>VLOOKUP(VLOOKUP($B338,$J$8:$K$122,2,FALSE),'MSA Areas'!$A$9:$G$38,4,FALSE)</f>
        <v>175737.17500000002</v>
      </c>
      <c r="F338" s="56">
        <f>VLOOKUP(VLOOKUP($B338,$J$8:$K$122,2,FALSE),'MSA Areas'!$A$9:$G$38,5,FALSE)</f>
        <v>211944.6</v>
      </c>
      <c r="G338" s="56">
        <f>VLOOKUP(VLOOKUP($B338,$J$8:$K$122,2,FALSE),'MSA Areas'!$A$9:$G$38,6,FALSE)</f>
        <v>271298.7</v>
      </c>
      <c r="H338" s="56">
        <f>VLOOKUP(VLOOKUP($B338,$J$8:$K$122,2,FALSE),'MSA Areas'!$A$9:$G$38,7,FALSE)</f>
        <v>302237.32500000001</v>
      </c>
    </row>
    <row r="339" spans="2:8">
      <c r="B339" s="21"/>
      <c r="C339" s="4" t="s">
        <v>27</v>
      </c>
      <c r="D339" s="57">
        <f>INDEX('MSA Areas'!$A$9:$G$38,MATCH(VLOOKUP($B338,$J$8:$K$122,2,FALSE),'MSA Areas'!$A$9:$A$38,0)+1,3)</f>
        <v>160395.80000000002</v>
      </c>
      <c r="E339" s="57">
        <f>INDEX('MSA Areas'!$A$9:$G$38,MATCH(VLOOKUP($B338,$J$8:$K$122,2,FALSE),'MSA Areas'!$A$9:$A$38,0)+1,4)</f>
        <v>183869.55000000002</v>
      </c>
      <c r="F339" s="57">
        <f>INDEX('MSA Areas'!$A$9:$G$38,MATCH(VLOOKUP($B338,$J$8:$K$122,2,FALSE),'MSA Areas'!$A$9:$A$38,0)+1,5)</f>
        <v>223590.25</v>
      </c>
      <c r="G339" s="57">
        <f>INDEX('MSA Areas'!$A$9:$G$38,MATCH(VLOOKUP($B338,$J$8:$K$122,2,FALSE),'MSA Areas'!$A$9:$A$38,0)+1,6)</f>
        <v>289254.45</v>
      </c>
      <c r="H339" s="57">
        <f>INDEX('MSA Areas'!$A$9:$G$38,MATCH(VLOOKUP($B338,$J$8:$K$122,2,FALSE),'MSA Areas'!$A$9:$A$38,0)+1,7)</f>
        <v>317509.72500000003</v>
      </c>
    </row>
    <row r="340" spans="2:8">
      <c r="B340" s="21"/>
      <c r="D340" s="58"/>
      <c r="E340" s="58"/>
      <c r="F340" s="58"/>
      <c r="G340" s="58"/>
      <c r="H340" s="58"/>
    </row>
    <row r="341" spans="2:8">
      <c r="B341" s="21" t="s">
        <v>117</v>
      </c>
      <c r="C341" s="4" t="s">
        <v>26</v>
      </c>
      <c r="D341" s="56">
        <f>VLOOKUP(VLOOKUP($B341,$J$8:$K$122,2,FALSE),'MSA Areas'!$A$9:$G$38,3,FALSE)</f>
        <v>154125</v>
      </c>
      <c r="E341" s="56">
        <f>VLOOKUP(VLOOKUP($B341,$J$8:$K$122,2,FALSE),'MSA Areas'!$A$9:$G$38,4,FALSE)</f>
        <v>177711.75</v>
      </c>
      <c r="F341" s="56">
        <f>VLOOKUP(VLOOKUP($B341,$J$8:$K$122,2,FALSE),'MSA Areas'!$A$9:$G$38,5,FALSE)</f>
        <v>214326</v>
      </c>
      <c r="G341" s="56">
        <f>VLOOKUP(VLOOKUP($B341,$J$8:$K$122,2,FALSE),'MSA Areas'!$A$9:$G$38,6,FALSE)</f>
        <v>274347</v>
      </c>
      <c r="H341" s="56">
        <f>VLOOKUP(VLOOKUP($B341,$J$8:$K$122,2,FALSE),'MSA Areas'!$A$9:$G$38,7,FALSE)</f>
        <v>305633.25</v>
      </c>
    </row>
    <row r="342" spans="2:8">
      <c r="B342" s="21"/>
      <c r="C342" s="4" t="s">
        <v>27</v>
      </c>
      <c r="D342" s="57">
        <f>INDEX('MSA Areas'!$A$9:$G$38,MATCH(VLOOKUP($B341,$J$8:$K$122,2,FALSE),'MSA Areas'!$A$9:$A$38,0)+1,3)</f>
        <v>162198</v>
      </c>
      <c r="E342" s="57">
        <f>INDEX('MSA Areas'!$A$9:$G$38,MATCH(VLOOKUP($B341,$J$8:$K$122,2,FALSE),'MSA Areas'!$A$9:$A$38,0)+1,4)</f>
        <v>185935.5</v>
      </c>
      <c r="F342" s="57">
        <f>INDEX('MSA Areas'!$A$9:$G$38,MATCH(VLOOKUP($B341,$J$8:$K$122,2,FALSE),'MSA Areas'!$A$9:$A$38,0)+1,5)</f>
        <v>226102.5</v>
      </c>
      <c r="G342" s="57">
        <f>INDEX('MSA Areas'!$A$9:$G$38,MATCH(VLOOKUP($B341,$J$8:$K$122,2,FALSE),'MSA Areas'!$A$9:$A$38,0)+1,6)</f>
        <v>292504.5</v>
      </c>
      <c r="H342" s="57">
        <f>INDEX('MSA Areas'!$A$9:$G$38,MATCH(VLOOKUP($B341,$J$8:$K$122,2,FALSE),'MSA Areas'!$A$9:$A$38,0)+1,7)</f>
        <v>321077.25</v>
      </c>
    </row>
    <row r="343" spans="2:8">
      <c r="B343" s="21"/>
      <c r="D343" s="58"/>
      <c r="E343" s="58"/>
      <c r="F343" s="58"/>
      <c r="G343" s="58"/>
      <c r="H343" s="58"/>
    </row>
    <row r="344" spans="2:8">
      <c r="B344" s="21" t="s">
        <v>118</v>
      </c>
      <c r="C344" s="4" t="s">
        <v>26</v>
      </c>
      <c r="D344" s="56">
        <f>VLOOKUP(VLOOKUP($B344,$J$8:$K$122,2,FALSE),'MSA Areas'!$A$9:$G$38,3,FALSE)</f>
        <v>171121.96261682242</v>
      </c>
      <c r="E344" s="56">
        <f>VLOOKUP(VLOOKUP($B344,$J$8:$K$122,2,FALSE),'MSA Areas'!$A$9:$G$38,4,FALSE)</f>
        <v>197309.86822429908</v>
      </c>
      <c r="F344" s="56">
        <f>VLOOKUP(VLOOKUP($B344,$J$8:$K$122,2,FALSE),'MSA Areas'!$A$9:$G$38,5,FALSE)</f>
        <v>237961.95140186916</v>
      </c>
      <c r="G344" s="56">
        <f>VLOOKUP(VLOOKUP($B344,$J$8:$K$122,2,FALSE),'MSA Areas'!$A$9:$G$38,6,FALSE)</f>
        <v>304602.08971962618</v>
      </c>
      <c r="H344" s="56">
        <f>VLOOKUP(VLOOKUP($B344,$J$8:$K$122,2,FALSE),'MSA Areas'!$A$9:$G$38,7,FALSE)</f>
        <v>339338.59906542057</v>
      </c>
    </row>
    <row r="345" spans="2:8">
      <c r="B345" s="21"/>
      <c r="C345" s="4" t="s">
        <v>27</v>
      </c>
      <c r="D345" s="57">
        <f>INDEX('MSA Areas'!$A$9:$G$38,MATCH(VLOOKUP($B344,$J$8:$K$122,2,FALSE),'MSA Areas'!$A$9:$A$38,0)+1,3)</f>
        <v>180085.25607476637</v>
      </c>
      <c r="E345" s="57">
        <f>INDEX('MSA Areas'!$A$9:$G$38,MATCH(VLOOKUP($B344,$J$8:$K$122,2,FALSE),'MSA Areas'!$A$9:$A$38,0)+1,4)</f>
        <v>206440.53644859814</v>
      </c>
      <c r="F345" s="57">
        <f>INDEX('MSA Areas'!$A$9:$G$38,MATCH(VLOOKUP($B344,$J$8:$K$122,2,FALSE),'MSA Areas'!$A$9:$A$38,0)+1,5)</f>
        <v>251037.16822429906</v>
      </c>
      <c r="G345" s="57">
        <f>INDEX('MSA Areas'!$A$9:$G$38,MATCH(VLOOKUP($B344,$J$8:$K$122,2,FALSE),'MSA Areas'!$A$9:$A$38,0)+1,6)</f>
        <v>324762.00560747663</v>
      </c>
      <c r="H345" s="57">
        <f>INDEX('MSA Areas'!$A$9:$G$38,MATCH(VLOOKUP($B344,$J$8:$K$122,2,FALSE),'MSA Areas'!$A$9:$A$38,0)+1,7)</f>
        <v>356485.76915887848</v>
      </c>
    </row>
    <row r="346" spans="2:8">
      <c r="B346" s="21"/>
      <c r="D346" s="58"/>
      <c r="E346" s="58"/>
      <c r="F346" s="58"/>
      <c r="G346" s="58"/>
      <c r="H346" s="58"/>
    </row>
    <row r="347" spans="2:8">
      <c r="B347" s="21" t="s">
        <v>119</v>
      </c>
      <c r="C347" s="4" t="s">
        <v>26</v>
      </c>
      <c r="D347" s="56">
        <f>VLOOKUP(VLOOKUP($B347,$J$8:$K$122,2,FALSE),'MSA Areas'!$A$9:$G$38,3,FALSE)</f>
        <v>179764.48598130845</v>
      </c>
      <c r="E347" s="56">
        <f>VLOOKUP(VLOOKUP($B347,$J$8:$K$122,2,FALSE),'MSA Areas'!$A$9:$G$38,4,FALSE)</f>
        <v>207275.01308411217</v>
      </c>
      <c r="F347" s="56">
        <f>VLOOKUP(VLOOKUP($B347,$J$8:$K$122,2,FALSE),'MSA Areas'!$A$9:$G$38,5,FALSE)</f>
        <v>249980.23177570096</v>
      </c>
      <c r="G347" s="56">
        <f>VLOOKUP(VLOOKUP($B347,$J$8:$K$122,2,FALSE),'MSA Areas'!$A$9:$G$38,6,FALSE)</f>
        <v>319986.03364485985</v>
      </c>
      <c r="H347" s="56">
        <f>VLOOKUP(VLOOKUP($B347,$J$8:$K$122,2,FALSE),'MSA Areas'!$A$9:$G$38,7,FALSE)</f>
        <v>356476.91214953276</v>
      </c>
    </row>
    <row r="348" spans="2:8" ht="12.75" customHeight="1">
      <c r="B348" s="21"/>
      <c r="C348" s="4" t="s">
        <v>27</v>
      </c>
      <c r="D348" s="57">
        <f>INDEX('MSA Areas'!$A$9:$G$38,MATCH(VLOOKUP($B347,$J$8:$K$122,2,FALSE),'MSA Areas'!$A$9:$A$38,0)+1,3)</f>
        <v>189180.4710280374</v>
      </c>
      <c r="E348" s="57">
        <f>INDEX('MSA Areas'!$A$9:$G$38,MATCH(VLOOKUP($B347,$J$8:$K$122,2,FALSE),'MSA Areas'!$A$9:$A$38,0)+1,4)</f>
        <v>216866.82616822433</v>
      </c>
      <c r="F348" s="57">
        <f>INDEX('MSA Areas'!$A$9:$G$38,MATCH(VLOOKUP($B347,$J$8:$K$122,2,FALSE),'MSA Areas'!$A$9:$A$38,0)+1,5)</f>
        <v>263715.81308411219</v>
      </c>
      <c r="G348" s="57">
        <f>INDEX('MSA Areas'!$A$9:$G$38,MATCH(VLOOKUP($B347,$J$8:$K$122,2,FALSE),'MSA Areas'!$A$9:$A$38,0)+1,6)</f>
        <v>341164.12710280379</v>
      </c>
      <c r="H348" s="57">
        <f>INDEX('MSA Areas'!$A$9:$G$38,MATCH(VLOOKUP($B347,$J$8:$K$122,2,FALSE),'MSA Areas'!$A$9:$A$38,0)+1,7)</f>
        <v>374490.1009345795</v>
      </c>
    </row>
    <row r="349" spans="2:8" ht="12.75" customHeight="1">
      <c r="B349" s="21"/>
      <c r="D349" s="58"/>
      <c r="E349" s="58"/>
      <c r="F349" s="58"/>
      <c r="G349" s="58"/>
      <c r="H349" s="58"/>
    </row>
    <row r="350" spans="2:8" ht="12.75" customHeight="1">
      <c r="B350" s="21" t="s">
        <v>120</v>
      </c>
      <c r="C350" s="4" t="s">
        <v>26</v>
      </c>
      <c r="D350" s="56">
        <f>VLOOKUP(VLOOKUP($B350,$J$8:$K$122,2,FALSE),'MSA Areas'!$A$9:$G$38,3,FALSE)</f>
        <v>152412.5</v>
      </c>
      <c r="E350" s="56">
        <f>VLOOKUP(VLOOKUP($B350,$J$8:$K$122,2,FALSE),'MSA Areas'!$A$9:$G$38,4,FALSE)</f>
        <v>175737.17500000002</v>
      </c>
      <c r="F350" s="56">
        <f>VLOOKUP(VLOOKUP($B350,$J$8:$K$122,2,FALSE),'MSA Areas'!$A$9:$G$38,5,FALSE)</f>
        <v>211944.6</v>
      </c>
      <c r="G350" s="56">
        <f>VLOOKUP(VLOOKUP($B350,$J$8:$K$122,2,FALSE),'MSA Areas'!$A$9:$G$38,6,FALSE)</f>
        <v>271298.7</v>
      </c>
      <c r="H350" s="56">
        <f>VLOOKUP(VLOOKUP($B350,$J$8:$K$122,2,FALSE),'MSA Areas'!$A$9:$G$38,7,FALSE)</f>
        <v>302237.32500000001</v>
      </c>
    </row>
    <row r="351" spans="2:8" ht="12.75" customHeight="1">
      <c r="B351" s="21"/>
      <c r="C351" s="4" t="s">
        <v>27</v>
      </c>
      <c r="D351" s="57">
        <f>INDEX('MSA Areas'!$A$9:$G$38,MATCH(VLOOKUP($B350,$J$8:$K$122,2,FALSE),'MSA Areas'!$A$9:$A$38,0)+1,3)</f>
        <v>160395.80000000002</v>
      </c>
      <c r="E351" s="57">
        <f>INDEX('MSA Areas'!$A$9:$G$38,MATCH(VLOOKUP($B350,$J$8:$K$122,2,FALSE),'MSA Areas'!$A$9:$A$38,0)+1,4)</f>
        <v>183869.55000000002</v>
      </c>
      <c r="F351" s="57">
        <f>INDEX('MSA Areas'!$A$9:$G$38,MATCH(VLOOKUP($B350,$J$8:$K$122,2,FALSE),'MSA Areas'!$A$9:$A$38,0)+1,5)</f>
        <v>223590.25</v>
      </c>
      <c r="G351" s="57">
        <f>INDEX('MSA Areas'!$A$9:$G$38,MATCH(VLOOKUP($B350,$J$8:$K$122,2,FALSE),'MSA Areas'!$A$9:$A$38,0)+1,6)</f>
        <v>289254.45</v>
      </c>
      <c r="H351" s="57">
        <f>INDEX('MSA Areas'!$A$9:$G$38,MATCH(VLOOKUP($B350,$J$8:$K$122,2,FALSE),'MSA Areas'!$A$9:$A$38,0)+1,7)</f>
        <v>317509.72500000003</v>
      </c>
    </row>
    <row r="352" spans="2:8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</sheetData>
  <sheetProtection password="CE34" sheet="1" objects="1" scenarios="1"/>
  <mergeCells count="1">
    <mergeCell ref="D5:H5"/>
  </mergeCells>
  <phoneticPr fontId="0" type="noConversion"/>
  <printOptions horizontalCentered="1" gridLinesSet="0"/>
  <pageMargins left="0.5" right="0.5" top="0.75" bottom="0.75" header="0.5" footer="0.5"/>
  <pageSetup firstPageNumber="60" fitToHeight="6" orientation="portrait" r:id="rId1"/>
  <headerFooter alignWithMargins="0">
    <oddFooter>&amp;C&amp;"Times New Roman,Regular"&amp;10&amp;P</oddFooter>
  </headerFooter>
  <rowBreaks count="7" manualBreakCount="7">
    <brk id="52" max="65535" man="1"/>
    <brk id="100" max="65535" man="1"/>
    <brk id="148" max="65535" man="1"/>
    <brk id="196" max="65535" man="1"/>
    <brk id="244" max="65535" man="1"/>
    <brk id="291" max="65535" man="1"/>
    <brk id="3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16"/>
  <sheetViews>
    <sheetView showGridLines="0" zoomScaleNormal="100" workbookViewId="0">
      <selection activeCell="I44" sqref="I44"/>
    </sheetView>
  </sheetViews>
  <sheetFormatPr defaultColWidth="7.109375" defaultRowHeight="12.75"/>
  <cols>
    <col min="1" max="1" width="1" style="2" customWidth="1"/>
    <col min="2" max="3" width="7.5546875" style="2" customWidth="1"/>
    <col min="4" max="4" width="13.44140625" style="2" customWidth="1"/>
    <col min="5" max="5" width="7.109375" style="2"/>
    <col min="6" max="6" width="13.44140625" style="2" customWidth="1"/>
    <col min="7" max="16384" width="7.109375" style="2"/>
  </cols>
  <sheetData>
    <row r="2" spans="2:6">
      <c r="B2" s="1" t="s">
        <v>146</v>
      </c>
    </row>
    <row r="5" spans="2:6" ht="25.5" customHeight="1">
      <c r="B5" s="92" t="s">
        <v>130</v>
      </c>
      <c r="C5" s="92"/>
      <c r="D5" s="34" t="s">
        <v>133</v>
      </c>
      <c r="E5" s="34" t="s">
        <v>134</v>
      </c>
      <c r="F5" s="59" t="s">
        <v>145</v>
      </c>
    </row>
    <row r="6" spans="2:6">
      <c r="B6" s="90" t="s">
        <v>135</v>
      </c>
      <c r="C6" s="90"/>
      <c r="D6" s="44"/>
      <c r="E6" s="37"/>
      <c r="F6" s="60">
        <f>D6*E6</f>
        <v>0</v>
      </c>
    </row>
    <row r="7" spans="2:6">
      <c r="B7" s="90" t="s">
        <v>136</v>
      </c>
      <c r="C7" s="90"/>
      <c r="D7" s="44">
        <v>167470.20000000001</v>
      </c>
      <c r="E7" s="37">
        <v>35</v>
      </c>
      <c r="F7" s="60">
        <f>D7*E7</f>
        <v>5861457</v>
      </c>
    </row>
    <row r="8" spans="2:6">
      <c r="B8" s="90" t="s">
        <v>137</v>
      </c>
      <c r="C8" s="90"/>
      <c r="D8" s="44">
        <v>201973.5</v>
      </c>
      <c r="E8" s="37">
        <v>12</v>
      </c>
      <c r="F8" s="60">
        <f>D8*E8</f>
        <v>2423682</v>
      </c>
    </row>
    <row r="9" spans="2:6">
      <c r="B9" s="90" t="s">
        <v>138</v>
      </c>
      <c r="C9" s="90"/>
      <c r="D9" s="44">
        <v>258533.1</v>
      </c>
      <c r="E9" s="37">
        <v>5</v>
      </c>
      <c r="F9" s="60">
        <f>D9*E9</f>
        <v>1292665.5</v>
      </c>
    </row>
    <row r="10" spans="2:6">
      <c r="B10" s="90" t="s">
        <v>139</v>
      </c>
      <c r="C10" s="90"/>
      <c r="D10" s="44"/>
      <c r="E10" s="37"/>
      <c r="F10" s="60">
        <f>D10*E10</f>
        <v>0</v>
      </c>
    </row>
    <row r="11" spans="2:6" ht="13.5" thickBot="1">
      <c r="B11" s="43"/>
      <c r="C11" s="43"/>
      <c r="D11" s="51"/>
      <c r="E11" s="52"/>
      <c r="F11" s="50"/>
    </row>
    <row r="12" spans="2:6" ht="14.25" thickTop="1" thickBot="1">
      <c r="B12" s="35"/>
      <c r="C12" s="35"/>
      <c r="D12" s="35"/>
      <c r="E12" s="49" t="s">
        <v>144</v>
      </c>
      <c r="F12" s="61">
        <f>SUM(F6:F10)</f>
        <v>9577804.5</v>
      </c>
    </row>
    <row r="13" spans="2:6" ht="13.5" thickTop="1">
      <c r="B13" s="35"/>
      <c r="C13" s="35"/>
      <c r="D13" s="35"/>
      <c r="E13" s="35"/>
      <c r="F13" s="36"/>
    </row>
    <row r="15" spans="2:6">
      <c r="B15" s="2" t="s">
        <v>140</v>
      </c>
    </row>
    <row r="16" spans="2:6">
      <c r="D16" s="2">
        <v>167470.20000000001</v>
      </c>
      <c r="E16" s="2">
        <v>201973.5</v>
      </c>
      <c r="F16" s="2">
        <v>258533.1</v>
      </c>
    </row>
  </sheetData>
  <sheetProtection password="CE34" sheet="1"/>
  <mergeCells count="6">
    <mergeCell ref="B5:C5"/>
    <mergeCell ref="B10:C10"/>
    <mergeCell ref="B9:C9"/>
    <mergeCell ref="B8:C8"/>
    <mergeCell ref="B7:C7"/>
    <mergeCell ref="B6:C6"/>
  </mergeCells>
  <phoneticPr fontId="4" type="noConversion"/>
  <dataValidations count="1">
    <dataValidation type="whole" allowBlank="1" showInputMessage="1" showErrorMessage="1" sqref="E7:E9">
      <formula1>0</formula1>
      <formula2>500</formula2>
    </dataValidation>
  </dataValidations>
  <pageMargins left="0.53" right="0.21" top="1" bottom="1" header="0.5" footer="0.5"/>
  <pageSetup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32"/>
  <sheetViews>
    <sheetView topLeftCell="A116" zoomScale="90" zoomScaleNormal="90" workbookViewId="0">
      <selection activeCell="A118" sqref="A118"/>
    </sheetView>
  </sheetViews>
  <sheetFormatPr defaultColWidth="8.88671875" defaultRowHeight="15"/>
  <cols>
    <col min="1" max="1" width="8.88671875" style="65"/>
    <col min="2" max="2" width="16.21875" style="47" customWidth="1"/>
    <col min="3" max="3" width="13.6640625" style="47" bestFit="1" customWidth="1"/>
    <col min="4" max="16384" width="8.88671875" style="47"/>
  </cols>
  <sheetData>
    <row r="1" spans="1:4">
      <c r="A1" s="62" t="s">
        <v>0</v>
      </c>
      <c r="B1" s="46" t="s">
        <v>143</v>
      </c>
      <c r="C1" s="46"/>
      <c r="D1" s="46"/>
    </row>
    <row r="2" spans="1:4" ht="15" customHeight="1">
      <c r="A2" s="63" t="s">
        <v>30</v>
      </c>
      <c r="B2" s="46" t="s">
        <v>127</v>
      </c>
      <c r="C2" s="46" t="s">
        <v>124</v>
      </c>
      <c r="D2" s="46">
        <v>1</v>
      </c>
    </row>
    <row r="3" spans="1:4" ht="15" customHeight="1">
      <c r="A3" s="64" t="s">
        <v>31</v>
      </c>
      <c r="B3" s="46" t="s">
        <v>124</v>
      </c>
      <c r="C3" s="46" t="s">
        <v>127</v>
      </c>
      <c r="D3" s="46">
        <v>2</v>
      </c>
    </row>
    <row r="4" spans="1:4" ht="15" customHeight="1">
      <c r="A4" s="64" t="s">
        <v>32</v>
      </c>
      <c r="B4" s="46" t="s">
        <v>124</v>
      </c>
      <c r="C4" s="46" t="s">
        <v>126</v>
      </c>
      <c r="D4" s="46">
        <v>3</v>
      </c>
    </row>
    <row r="5" spans="1:4" ht="15" customHeight="1">
      <c r="A5" s="64" t="s">
        <v>33</v>
      </c>
      <c r="B5" s="46" t="s">
        <v>126</v>
      </c>
      <c r="C5" s="46" t="s">
        <v>104</v>
      </c>
      <c r="D5" s="46">
        <v>4</v>
      </c>
    </row>
    <row r="6" spans="1:4" ht="15" customHeight="1">
      <c r="A6" s="64" t="s">
        <v>34</v>
      </c>
      <c r="B6" s="46" t="s">
        <v>123</v>
      </c>
      <c r="C6" s="46" t="s">
        <v>43</v>
      </c>
      <c r="D6" s="46">
        <v>5</v>
      </c>
    </row>
    <row r="7" spans="1:4" ht="15" customHeight="1">
      <c r="A7" s="63" t="s">
        <v>35</v>
      </c>
      <c r="B7" s="46" t="s">
        <v>122</v>
      </c>
      <c r="C7" s="46" t="s">
        <v>128</v>
      </c>
      <c r="D7" s="46">
        <v>6</v>
      </c>
    </row>
    <row r="8" spans="1:4" ht="15" customHeight="1">
      <c r="A8" s="64" t="s">
        <v>36</v>
      </c>
      <c r="B8" s="46" t="s">
        <v>122</v>
      </c>
      <c r="C8" s="46" t="s">
        <v>123</v>
      </c>
      <c r="D8" s="46">
        <v>7</v>
      </c>
    </row>
    <row r="9" spans="1:4" ht="15" customHeight="1">
      <c r="A9" s="64" t="s">
        <v>37</v>
      </c>
      <c r="B9" s="46" t="s">
        <v>141</v>
      </c>
      <c r="C9" s="46" t="s">
        <v>142</v>
      </c>
      <c r="D9" s="46">
        <v>8</v>
      </c>
    </row>
    <row r="10" spans="1:4" ht="15" customHeight="1">
      <c r="A10" s="64" t="s">
        <v>125</v>
      </c>
      <c r="B10" s="46" t="s">
        <v>43</v>
      </c>
      <c r="C10" s="46" t="s">
        <v>121</v>
      </c>
      <c r="D10" s="46">
        <v>9</v>
      </c>
    </row>
    <row r="11" spans="1:4" ht="15" customHeight="1">
      <c r="A11" s="64" t="s">
        <v>38</v>
      </c>
      <c r="B11" s="46" t="s">
        <v>126</v>
      </c>
      <c r="C11" s="46" t="s">
        <v>141</v>
      </c>
      <c r="D11" s="46">
        <v>10</v>
      </c>
    </row>
    <row r="12" spans="1:4" ht="15" customHeight="1">
      <c r="A12" s="64" t="s">
        <v>39</v>
      </c>
      <c r="B12" s="46" t="s">
        <v>124</v>
      </c>
      <c r="C12" s="46"/>
      <c r="D12" s="46"/>
    </row>
    <row r="13" spans="1:4" ht="15" customHeight="1">
      <c r="A13" s="64" t="s">
        <v>4</v>
      </c>
      <c r="B13" s="46" t="s">
        <v>43</v>
      </c>
      <c r="C13" s="46"/>
      <c r="D13" s="46"/>
    </row>
    <row r="14" spans="1:4" ht="15" customHeight="1">
      <c r="A14" s="63" t="s">
        <v>40</v>
      </c>
      <c r="B14" s="46" t="s">
        <v>124</v>
      </c>
      <c r="C14" s="46"/>
      <c r="D14" s="46"/>
    </row>
    <row r="15" spans="1:4" ht="15" customHeight="1">
      <c r="A15" s="63" t="s">
        <v>41</v>
      </c>
      <c r="B15" s="46" t="s">
        <v>126</v>
      </c>
      <c r="C15" s="46"/>
      <c r="D15" s="46"/>
    </row>
    <row r="16" spans="1:4" ht="15" customHeight="1">
      <c r="A16" s="63" t="s">
        <v>42</v>
      </c>
      <c r="B16" s="46" t="s">
        <v>123</v>
      </c>
      <c r="C16" s="46"/>
      <c r="D16" s="46"/>
    </row>
    <row r="17" spans="1:4" ht="15" customHeight="1">
      <c r="A17" s="63" t="s">
        <v>43</v>
      </c>
      <c r="B17" s="46" t="s">
        <v>43</v>
      </c>
      <c r="C17" s="46"/>
      <c r="D17" s="46"/>
    </row>
    <row r="18" spans="1:4" ht="15" customHeight="1">
      <c r="A18" s="63" t="s">
        <v>44</v>
      </c>
      <c r="B18" s="46" t="s">
        <v>124</v>
      </c>
      <c r="C18" s="46"/>
      <c r="D18" s="46"/>
    </row>
    <row r="19" spans="1:4" ht="15" customHeight="1">
      <c r="A19" s="63" t="s">
        <v>45</v>
      </c>
      <c r="B19" s="46" t="s">
        <v>43</v>
      </c>
      <c r="C19" s="46"/>
      <c r="D19" s="46"/>
    </row>
    <row r="20" spans="1:4" ht="15" customHeight="1">
      <c r="A20" s="63" t="s">
        <v>46</v>
      </c>
      <c r="B20" s="46" t="s">
        <v>121</v>
      </c>
      <c r="C20" s="46"/>
      <c r="D20" s="46"/>
    </row>
    <row r="21" spans="1:4" ht="15" customHeight="1">
      <c r="A21" s="63" t="s">
        <v>47</v>
      </c>
      <c r="B21" s="46" t="s">
        <v>123</v>
      </c>
      <c r="C21" s="46"/>
      <c r="D21" s="46"/>
    </row>
    <row r="22" spans="1:4" ht="15" customHeight="1">
      <c r="A22" s="63" t="s">
        <v>48</v>
      </c>
      <c r="B22" s="46" t="s">
        <v>124</v>
      </c>
      <c r="C22" s="46"/>
      <c r="D22" s="46"/>
    </row>
    <row r="23" spans="1:4" ht="15" customHeight="1">
      <c r="A23" s="63" t="s">
        <v>49</v>
      </c>
      <c r="B23" s="46" t="s">
        <v>123</v>
      </c>
      <c r="C23" s="46"/>
      <c r="D23" s="46"/>
    </row>
    <row r="24" spans="1:4" ht="15" customHeight="1">
      <c r="A24" s="63" t="s">
        <v>5</v>
      </c>
      <c r="B24" s="46" t="s">
        <v>127</v>
      </c>
      <c r="C24" s="46"/>
      <c r="D24" s="46"/>
    </row>
    <row r="25" spans="1:4" ht="15" customHeight="1">
      <c r="A25" s="63" t="s">
        <v>50</v>
      </c>
      <c r="B25" s="46" t="s">
        <v>121</v>
      </c>
      <c r="C25" s="46"/>
      <c r="D25" s="46"/>
    </row>
    <row r="26" spans="1:4" ht="15" customHeight="1">
      <c r="A26" s="63" t="s">
        <v>6</v>
      </c>
      <c r="B26" s="46" t="s">
        <v>124</v>
      </c>
      <c r="C26" s="46"/>
      <c r="D26" s="46"/>
    </row>
    <row r="27" spans="1:4" ht="15" customHeight="1">
      <c r="A27" s="63" t="s">
        <v>51</v>
      </c>
      <c r="B27" s="46" t="s">
        <v>126</v>
      </c>
      <c r="C27" s="46"/>
      <c r="D27" s="46"/>
    </row>
    <row r="28" spans="1:4" ht="15" customHeight="1">
      <c r="A28" s="63" t="s">
        <v>52</v>
      </c>
      <c r="B28" s="46" t="s">
        <v>126</v>
      </c>
      <c r="C28" s="46"/>
      <c r="D28" s="46"/>
    </row>
    <row r="29" spans="1:4" ht="15" customHeight="1">
      <c r="A29" s="63" t="s">
        <v>7</v>
      </c>
      <c r="B29" s="46" t="s">
        <v>128</v>
      </c>
      <c r="C29" s="46"/>
      <c r="D29" s="46"/>
    </row>
    <row r="30" spans="1:4" ht="15" customHeight="1">
      <c r="A30" s="63" t="s">
        <v>53</v>
      </c>
      <c r="B30" s="46" t="s">
        <v>123</v>
      </c>
      <c r="C30" s="46"/>
      <c r="D30" s="46"/>
    </row>
    <row r="31" spans="1:4" ht="15" customHeight="1">
      <c r="A31" s="63" t="s">
        <v>54</v>
      </c>
      <c r="B31" s="46" t="s">
        <v>123</v>
      </c>
      <c r="C31" s="46"/>
      <c r="D31" s="46"/>
    </row>
    <row r="32" spans="1:4" ht="15" customHeight="1">
      <c r="A32" s="63" t="s">
        <v>55</v>
      </c>
      <c r="B32" s="46" t="s">
        <v>124</v>
      </c>
      <c r="C32" s="46"/>
      <c r="D32" s="46"/>
    </row>
    <row r="33" spans="1:4" ht="15" customHeight="1">
      <c r="A33" s="63" t="s">
        <v>56</v>
      </c>
      <c r="B33" s="46" t="s">
        <v>124</v>
      </c>
      <c r="C33" s="46"/>
      <c r="D33" s="46"/>
    </row>
    <row r="34" spans="1:4" ht="15" customHeight="1">
      <c r="A34" s="63" t="s">
        <v>57</v>
      </c>
      <c r="B34" s="46" t="s">
        <v>128</v>
      </c>
      <c r="C34" s="46"/>
      <c r="D34" s="46"/>
    </row>
    <row r="35" spans="1:4" ht="15" customHeight="1">
      <c r="A35" s="63" t="s">
        <v>58</v>
      </c>
      <c r="B35" s="46" t="s">
        <v>128</v>
      </c>
      <c r="C35" s="46"/>
      <c r="D35" s="46"/>
    </row>
    <row r="36" spans="1:4" ht="15" customHeight="1">
      <c r="A36" s="63" t="s">
        <v>59</v>
      </c>
      <c r="B36" s="46" t="s">
        <v>43</v>
      </c>
      <c r="C36" s="46"/>
      <c r="D36" s="46"/>
    </row>
    <row r="37" spans="1:4">
      <c r="A37" s="63" t="s">
        <v>8</v>
      </c>
      <c r="B37" s="46" t="s">
        <v>104</v>
      </c>
      <c r="C37" s="46"/>
      <c r="D37" s="46"/>
    </row>
    <row r="38" spans="1:4" ht="15" customHeight="1">
      <c r="A38" s="63" t="s">
        <v>60</v>
      </c>
      <c r="B38" s="46" t="s">
        <v>126</v>
      </c>
      <c r="C38" s="46"/>
      <c r="D38" s="46"/>
    </row>
    <row r="39" spans="1:4" ht="15" customHeight="1">
      <c r="A39" s="63" t="s">
        <v>61</v>
      </c>
      <c r="B39" s="46" t="s">
        <v>124</v>
      </c>
      <c r="C39" s="46"/>
      <c r="D39" s="46"/>
    </row>
    <row r="40" spans="1:4" ht="15" customHeight="1">
      <c r="A40" s="63" t="s">
        <v>9</v>
      </c>
      <c r="B40" s="46" t="s">
        <v>123</v>
      </c>
      <c r="C40" s="46"/>
      <c r="D40" s="46"/>
    </row>
    <row r="41" spans="1:4" ht="15" customHeight="1">
      <c r="A41" s="63" t="s">
        <v>62</v>
      </c>
      <c r="B41" s="46" t="s">
        <v>124</v>
      </c>
      <c r="C41" s="46"/>
      <c r="D41" s="46"/>
    </row>
    <row r="42" spans="1:4" ht="15" customHeight="1">
      <c r="A42" s="63" t="s">
        <v>10</v>
      </c>
      <c r="B42" s="46" t="s">
        <v>124</v>
      </c>
      <c r="C42" s="46"/>
      <c r="D42" s="46"/>
    </row>
    <row r="43" spans="1:4" ht="15" customHeight="1">
      <c r="A43" s="63" t="s">
        <v>11</v>
      </c>
      <c r="B43" s="46" t="s">
        <v>141</v>
      </c>
      <c r="C43" s="46"/>
      <c r="D43" s="46"/>
    </row>
    <row r="44" spans="1:4" ht="15" customHeight="1">
      <c r="A44" s="63" t="s">
        <v>63</v>
      </c>
      <c r="B44" s="46" t="s">
        <v>123</v>
      </c>
      <c r="C44" s="46"/>
      <c r="D44" s="46"/>
    </row>
    <row r="45" spans="1:4" ht="15" customHeight="1">
      <c r="A45" s="63" t="s">
        <v>64</v>
      </c>
      <c r="B45" s="46" t="s">
        <v>124</v>
      </c>
      <c r="C45" s="46"/>
      <c r="D45" s="46"/>
    </row>
    <row r="46" spans="1:4" ht="15" customHeight="1">
      <c r="A46" s="63" t="s">
        <v>65</v>
      </c>
      <c r="B46" s="46" t="s">
        <v>126</v>
      </c>
      <c r="C46" s="46"/>
      <c r="D46" s="46"/>
    </row>
    <row r="47" spans="1:4" ht="15" customHeight="1">
      <c r="A47" s="63" t="s">
        <v>66</v>
      </c>
      <c r="B47" s="46" t="s">
        <v>128</v>
      </c>
      <c r="C47" s="46"/>
      <c r="D47" s="46"/>
    </row>
    <row r="48" spans="1:4" ht="15" customHeight="1">
      <c r="A48" s="63" t="s">
        <v>67</v>
      </c>
      <c r="B48" s="46" t="s">
        <v>128</v>
      </c>
      <c r="C48" s="46"/>
      <c r="D48" s="46"/>
    </row>
    <row r="49" spans="1:4" ht="15" customHeight="1">
      <c r="A49" s="63" t="s">
        <v>12</v>
      </c>
      <c r="B49" s="46" t="s">
        <v>121</v>
      </c>
      <c r="C49" s="46"/>
      <c r="D49" s="46"/>
    </row>
    <row r="50" spans="1:4" ht="15" customHeight="1">
      <c r="A50" s="63" t="s">
        <v>68</v>
      </c>
      <c r="B50" s="46" t="s">
        <v>122</v>
      </c>
      <c r="C50" s="46"/>
      <c r="D50" s="46"/>
    </row>
    <row r="51" spans="1:4">
      <c r="A51" s="63" t="s">
        <v>13</v>
      </c>
      <c r="B51" s="46" t="s">
        <v>104</v>
      </c>
      <c r="C51" s="46"/>
      <c r="D51" s="46"/>
    </row>
    <row r="52" spans="1:4" ht="15" customHeight="1">
      <c r="A52" s="63" t="s">
        <v>69</v>
      </c>
      <c r="B52" s="46" t="s">
        <v>121</v>
      </c>
      <c r="C52" s="46"/>
      <c r="D52" s="46"/>
    </row>
    <row r="53" spans="1:4" ht="15" customHeight="1">
      <c r="A53" s="63" t="s">
        <v>14</v>
      </c>
      <c r="B53" s="46" t="s">
        <v>127</v>
      </c>
      <c r="C53" s="46"/>
      <c r="D53" s="46"/>
    </row>
    <row r="54" spans="1:4" ht="15" customHeight="1">
      <c r="A54" s="63" t="s">
        <v>70</v>
      </c>
      <c r="B54" s="46" t="s">
        <v>123</v>
      </c>
      <c r="C54" s="46"/>
      <c r="D54" s="46"/>
    </row>
    <row r="55" spans="1:4" ht="15" customHeight="1">
      <c r="A55" s="63" t="s">
        <v>71</v>
      </c>
      <c r="B55" s="46" t="s">
        <v>121</v>
      </c>
      <c r="C55" s="46"/>
      <c r="D55" s="46"/>
    </row>
    <row r="56" spans="1:4" ht="15" customHeight="1">
      <c r="A56" s="63" t="s">
        <v>15</v>
      </c>
      <c r="B56" s="46" t="s">
        <v>123</v>
      </c>
      <c r="C56" s="46"/>
      <c r="D56" s="46"/>
    </row>
    <row r="57" spans="1:4" ht="15" customHeight="1">
      <c r="A57" s="63" t="s">
        <v>72</v>
      </c>
      <c r="B57" s="46" t="s">
        <v>127</v>
      </c>
      <c r="C57" s="46"/>
      <c r="D57" s="46"/>
    </row>
    <row r="58" spans="1:4" ht="15" customHeight="1">
      <c r="A58" s="63" t="s">
        <v>73</v>
      </c>
      <c r="B58" s="46" t="s">
        <v>126</v>
      </c>
      <c r="C58" s="46"/>
      <c r="D58" s="46"/>
    </row>
    <row r="59" spans="1:4" ht="15" customHeight="1">
      <c r="A59" s="63" t="s">
        <v>74</v>
      </c>
      <c r="B59" s="46" t="s">
        <v>124</v>
      </c>
      <c r="C59" s="46"/>
      <c r="D59" s="46"/>
    </row>
    <row r="60" spans="1:4" ht="15" customHeight="1">
      <c r="A60" s="63" t="s">
        <v>75</v>
      </c>
      <c r="B60" s="46" t="s">
        <v>124</v>
      </c>
      <c r="C60" s="46"/>
      <c r="D60" s="46"/>
    </row>
    <row r="61" spans="1:4" ht="15" customHeight="1">
      <c r="A61" s="63" t="s">
        <v>77</v>
      </c>
      <c r="B61" s="46" t="s">
        <v>126</v>
      </c>
      <c r="C61" s="46"/>
      <c r="D61" s="46"/>
    </row>
    <row r="62" spans="1:4" ht="15" customHeight="1">
      <c r="A62" s="63" t="s">
        <v>16</v>
      </c>
      <c r="B62" s="46" t="s">
        <v>43</v>
      </c>
      <c r="C62" s="46"/>
      <c r="D62" s="46"/>
    </row>
    <row r="63" spans="1:4" ht="15" customHeight="1">
      <c r="A63" s="63" t="s">
        <v>78</v>
      </c>
      <c r="B63" s="46" t="s">
        <v>128</v>
      </c>
      <c r="C63" s="46"/>
      <c r="D63" s="46"/>
    </row>
    <row r="64" spans="1:4" ht="15" customHeight="1">
      <c r="A64" s="63" t="s">
        <v>17</v>
      </c>
      <c r="B64" s="46" t="s">
        <v>126</v>
      </c>
      <c r="C64" s="46"/>
      <c r="D64" s="46"/>
    </row>
    <row r="65" spans="1:4" ht="15" customHeight="1">
      <c r="A65" s="63" t="s">
        <v>76</v>
      </c>
      <c r="B65" s="46" t="s">
        <v>122</v>
      </c>
      <c r="C65" s="46"/>
      <c r="D65" s="46"/>
    </row>
    <row r="66" spans="1:4" ht="15" customHeight="1">
      <c r="A66" s="63" t="s">
        <v>18</v>
      </c>
      <c r="B66" s="46" t="s">
        <v>124</v>
      </c>
      <c r="C66" s="46"/>
      <c r="D66" s="46"/>
    </row>
    <row r="67" spans="1:4" ht="15" customHeight="1">
      <c r="A67" s="63" t="s">
        <v>79</v>
      </c>
      <c r="B67" s="46" t="s">
        <v>141</v>
      </c>
      <c r="C67" s="46"/>
      <c r="D67" s="46"/>
    </row>
    <row r="68" spans="1:4" ht="15" customHeight="1">
      <c r="A68" s="63" t="s">
        <v>80</v>
      </c>
      <c r="B68" s="46" t="s">
        <v>43</v>
      </c>
      <c r="C68" s="46"/>
      <c r="D68" s="46"/>
    </row>
    <row r="69" spans="1:4" ht="15" customHeight="1">
      <c r="A69" s="63" t="s">
        <v>81</v>
      </c>
      <c r="B69" s="46" t="s">
        <v>126</v>
      </c>
      <c r="C69" s="46"/>
      <c r="D69" s="46"/>
    </row>
    <row r="70" spans="1:4" ht="15" customHeight="1">
      <c r="A70" s="63" t="s">
        <v>19</v>
      </c>
      <c r="B70" s="46" t="s">
        <v>126</v>
      </c>
      <c r="C70" s="46"/>
      <c r="D70" s="46"/>
    </row>
    <row r="71" spans="1:4" ht="15" customHeight="1">
      <c r="A71" s="63" t="s">
        <v>20</v>
      </c>
      <c r="B71" s="46" t="s">
        <v>126</v>
      </c>
      <c r="C71" s="46"/>
      <c r="D71" s="46"/>
    </row>
    <row r="72" spans="1:4" ht="15" customHeight="1">
      <c r="A72" s="63" t="s">
        <v>21</v>
      </c>
      <c r="B72" s="46" t="s">
        <v>141</v>
      </c>
      <c r="C72" s="46"/>
      <c r="D72" s="46"/>
    </row>
    <row r="73" spans="1:4" ht="15" customHeight="1">
      <c r="A73" s="63" t="s">
        <v>82</v>
      </c>
      <c r="B73" s="46" t="s">
        <v>43</v>
      </c>
      <c r="C73" s="46"/>
      <c r="D73" s="46"/>
    </row>
    <row r="74" spans="1:4" ht="15" customHeight="1">
      <c r="A74" s="63" t="s">
        <v>83</v>
      </c>
      <c r="B74" s="46" t="s">
        <v>122</v>
      </c>
      <c r="C74" s="46"/>
      <c r="D74" s="46"/>
    </row>
    <row r="75" spans="1:4" ht="15" customHeight="1">
      <c r="A75" s="63" t="s">
        <v>84</v>
      </c>
      <c r="B75" s="46" t="s">
        <v>124</v>
      </c>
      <c r="C75" s="46"/>
      <c r="D75" s="46"/>
    </row>
    <row r="76" spans="1:4" ht="15" customHeight="1">
      <c r="A76" s="63" t="s">
        <v>85</v>
      </c>
      <c r="B76" s="46" t="s">
        <v>43</v>
      </c>
      <c r="C76" s="46"/>
      <c r="D76" s="46"/>
    </row>
    <row r="77" spans="1:4" ht="15" customHeight="1">
      <c r="A77" s="63" t="s">
        <v>86</v>
      </c>
      <c r="B77" s="46" t="s">
        <v>126</v>
      </c>
      <c r="C77" s="46"/>
      <c r="D77" s="46"/>
    </row>
    <row r="78" spans="1:4" ht="15" customHeight="1">
      <c r="A78" s="63" t="s">
        <v>87</v>
      </c>
      <c r="B78" s="46" t="s">
        <v>128</v>
      </c>
      <c r="C78" s="46"/>
      <c r="D78" s="46"/>
    </row>
    <row r="79" spans="1:4" ht="15" customHeight="1">
      <c r="A79" s="63" t="s">
        <v>88</v>
      </c>
      <c r="B79" s="46" t="s">
        <v>43</v>
      </c>
      <c r="C79" s="46"/>
      <c r="D79" s="46"/>
    </row>
    <row r="80" spans="1:4" ht="15" customHeight="1">
      <c r="A80" s="63" t="s">
        <v>89</v>
      </c>
      <c r="B80" s="46" t="s">
        <v>43</v>
      </c>
      <c r="C80" s="46"/>
      <c r="D80" s="46"/>
    </row>
    <row r="81" spans="1:4" ht="15" customHeight="1">
      <c r="A81" s="63" t="s">
        <v>90</v>
      </c>
      <c r="B81" s="46" t="s">
        <v>141</v>
      </c>
      <c r="C81" s="46"/>
      <c r="D81" s="46"/>
    </row>
    <row r="82" spans="1:4" ht="15" customHeight="1">
      <c r="A82" s="63" t="s">
        <v>91</v>
      </c>
      <c r="B82" s="46" t="s">
        <v>128</v>
      </c>
      <c r="C82" s="46"/>
      <c r="D82" s="46"/>
    </row>
    <row r="83" spans="1:4" ht="15" customHeight="1">
      <c r="A83" s="63" t="s">
        <v>22</v>
      </c>
      <c r="B83" s="46" t="s">
        <v>126</v>
      </c>
      <c r="C83" s="46"/>
      <c r="D83" s="46"/>
    </row>
    <row r="84" spans="1:4" ht="15" customHeight="1">
      <c r="A84" s="63" t="s">
        <v>92</v>
      </c>
      <c r="B84" s="46" t="s">
        <v>121</v>
      </c>
      <c r="C84" s="46"/>
      <c r="D84" s="46"/>
    </row>
    <row r="85" spans="1:4" ht="15" customHeight="1">
      <c r="A85" s="63" t="s">
        <v>93</v>
      </c>
      <c r="B85" s="46" t="s">
        <v>123</v>
      </c>
      <c r="C85" s="46"/>
      <c r="D85" s="46"/>
    </row>
    <row r="86" spans="1:4" ht="15" customHeight="1">
      <c r="A86" s="63" t="s">
        <v>94</v>
      </c>
      <c r="B86" s="46" t="s">
        <v>128</v>
      </c>
      <c r="C86" s="46"/>
      <c r="D86" s="46"/>
    </row>
    <row r="87" spans="1:4" ht="15" customHeight="1">
      <c r="A87" s="63" t="s">
        <v>23</v>
      </c>
      <c r="B87" s="46" t="s">
        <v>124</v>
      </c>
      <c r="C87" s="46"/>
      <c r="D87" s="46"/>
    </row>
    <row r="88" spans="1:4" ht="15" customHeight="1">
      <c r="A88" s="63" t="s">
        <v>95</v>
      </c>
      <c r="B88" s="46" t="s">
        <v>126</v>
      </c>
      <c r="C88" s="46"/>
      <c r="D88" s="46"/>
    </row>
    <row r="89" spans="1:4" ht="15" customHeight="1">
      <c r="A89" s="63" t="s">
        <v>96</v>
      </c>
      <c r="B89" s="46" t="s">
        <v>126</v>
      </c>
      <c r="C89" s="46"/>
      <c r="D89" s="46"/>
    </row>
    <row r="90" spans="1:4" ht="15" customHeight="1">
      <c r="A90" s="63" t="s">
        <v>97</v>
      </c>
      <c r="B90" s="46" t="s">
        <v>121</v>
      </c>
      <c r="C90" s="46"/>
      <c r="D90" s="46"/>
    </row>
    <row r="91" spans="1:4" ht="15" customHeight="1">
      <c r="A91" s="63" t="s">
        <v>98</v>
      </c>
      <c r="B91" s="46" t="s">
        <v>128</v>
      </c>
      <c r="C91" s="46"/>
      <c r="D91" s="46"/>
    </row>
    <row r="92" spans="1:4" ht="15" customHeight="1">
      <c r="A92" s="63" t="s">
        <v>99</v>
      </c>
      <c r="B92" s="46" t="s">
        <v>43</v>
      </c>
      <c r="C92" s="46"/>
      <c r="D92" s="46"/>
    </row>
    <row r="93" spans="1:4">
      <c r="A93" s="63" t="s">
        <v>100</v>
      </c>
      <c r="B93" s="46" t="s">
        <v>104</v>
      </c>
      <c r="C93" s="46"/>
      <c r="D93" s="46"/>
    </row>
    <row r="94" spans="1:4" ht="15" customHeight="1">
      <c r="A94" s="63" t="s">
        <v>101</v>
      </c>
      <c r="B94" s="46" t="s">
        <v>123</v>
      </c>
      <c r="C94" s="46"/>
      <c r="D94" s="46"/>
    </row>
    <row r="95" spans="1:4" ht="15" customHeight="1">
      <c r="A95" s="63" t="s">
        <v>102</v>
      </c>
      <c r="B95" s="46" t="s">
        <v>43</v>
      </c>
      <c r="C95" s="46"/>
      <c r="D95" s="46"/>
    </row>
    <row r="96" spans="1:4" ht="15" customHeight="1">
      <c r="A96" s="63" t="s">
        <v>103</v>
      </c>
      <c r="B96" s="46" t="s">
        <v>43</v>
      </c>
      <c r="C96" s="46"/>
      <c r="D96" s="46"/>
    </row>
    <row r="97" spans="1:4">
      <c r="A97" s="63" t="s">
        <v>104</v>
      </c>
      <c r="B97" s="46" t="s">
        <v>104</v>
      </c>
      <c r="C97" s="46"/>
      <c r="D97" s="46"/>
    </row>
    <row r="98" spans="1:4" ht="15" customHeight="1">
      <c r="A98" s="63" t="s">
        <v>105</v>
      </c>
      <c r="B98" s="46" t="s">
        <v>126</v>
      </c>
      <c r="C98" s="46"/>
      <c r="D98" s="46"/>
    </row>
    <row r="99" spans="1:4" ht="15" customHeight="1">
      <c r="A99" s="63" t="s">
        <v>106</v>
      </c>
      <c r="B99" s="46" t="s">
        <v>127</v>
      </c>
      <c r="C99" s="46"/>
      <c r="D99" s="46"/>
    </row>
    <row r="100" spans="1:4" ht="15" customHeight="1">
      <c r="A100" s="63" t="s">
        <v>107</v>
      </c>
      <c r="B100" s="46" t="s">
        <v>127</v>
      </c>
      <c r="C100" s="46"/>
      <c r="D100" s="46"/>
    </row>
    <row r="101" spans="1:4" ht="15" customHeight="1">
      <c r="A101" s="63" t="s">
        <v>108</v>
      </c>
      <c r="B101" s="46" t="s">
        <v>43</v>
      </c>
      <c r="C101" s="46"/>
      <c r="D101" s="46"/>
    </row>
    <row r="102" spans="1:4" ht="15" customHeight="1">
      <c r="A102" s="63" t="s">
        <v>109</v>
      </c>
      <c r="B102" s="46" t="s">
        <v>128</v>
      </c>
      <c r="C102" s="46"/>
      <c r="D102" s="46"/>
    </row>
    <row r="103" spans="1:4" ht="15" customHeight="1">
      <c r="A103" s="63" t="s">
        <v>110</v>
      </c>
      <c r="B103" s="46" t="s">
        <v>126</v>
      </c>
      <c r="C103" s="46"/>
      <c r="D103" s="46"/>
    </row>
    <row r="104" spans="1:4" ht="15" customHeight="1">
      <c r="A104" s="63" t="s">
        <v>115</v>
      </c>
      <c r="B104" s="46" t="s">
        <v>43</v>
      </c>
      <c r="C104" s="46"/>
      <c r="D104" s="46"/>
    </row>
    <row r="105" spans="1:4" ht="15" customHeight="1">
      <c r="A105" s="63" t="s">
        <v>111</v>
      </c>
      <c r="B105" s="46" t="s">
        <v>123</v>
      </c>
      <c r="C105" s="46"/>
      <c r="D105" s="46"/>
    </row>
    <row r="106" spans="1:4" ht="15" customHeight="1">
      <c r="A106" s="63" t="s">
        <v>112</v>
      </c>
      <c r="B106" s="46" t="s">
        <v>124</v>
      </c>
      <c r="C106" s="46"/>
      <c r="D106" s="46"/>
    </row>
    <row r="107" spans="1:4" ht="15" customHeight="1">
      <c r="A107" s="63" t="s">
        <v>113</v>
      </c>
      <c r="B107" s="46" t="s">
        <v>123</v>
      </c>
      <c r="C107" s="46"/>
      <c r="D107" s="46"/>
    </row>
    <row r="108" spans="1:4" ht="15" customHeight="1">
      <c r="A108" s="63" t="s">
        <v>114</v>
      </c>
      <c r="B108" s="46" t="s">
        <v>128</v>
      </c>
      <c r="C108" s="46"/>
      <c r="D108" s="46"/>
    </row>
    <row r="109" spans="1:4" ht="15" customHeight="1">
      <c r="A109" s="63" t="s">
        <v>116</v>
      </c>
      <c r="B109" s="46" t="s">
        <v>122</v>
      </c>
      <c r="C109" s="46"/>
      <c r="D109" s="46"/>
    </row>
    <row r="110" spans="1:4" ht="15" customHeight="1">
      <c r="A110" s="63" t="s">
        <v>24</v>
      </c>
      <c r="B110" s="46" t="s">
        <v>126</v>
      </c>
      <c r="C110" s="46"/>
      <c r="D110" s="46"/>
    </row>
    <row r="111" spans="1:4" ht="15" customHeight="1">
      <c r="A111" s="63" t="s">
        <v>25</v>
      </c>
      <c r="B111" s="46" t="s">
        <v>128</v>
      </c>
      <c r="C111" s="46"/>
      <c r="D111" s="46"/>
    </row>
    <row r="112" spans="1:4" ht="15" customHeight="1">
      <c r="A112" s="63" t="s">
        <v>117</v>
      </c>
      <c r="B112" s="46" t="s">
        <v>43</v>
      </c>
      <c r="C112" s="46"/>
      <c r="D112" s="46"/>
    </row>
    <row r="113" spans="1:4" ht="15" customHeight="1">
      <c r="A113" s="63" t="s">
        <v>118</v>
      </c>
      <c r="B113" s="46" t="s">
        <v>123</v>
      </c>
      <c r="C113" s="46"/>
      <c r="D113" s="46"/>
    </row>
    <row r="114" spans="1:4" ht="15" customHeight="1">
      <c r="A114" s="63" t="s">
        <v>119</v>
      </c>
      <c r="B114" s="46" t="s">
        <v>124</v>
      </c>
      <c r="C114" s="46"/>
      <c r="D114" s="46"/>
    </row>
    <row r="115" spans="1:4" ht="15" customHeight="1">
      <c r="A115" s="63" t="s">
        <v>120</v>
      </c>
      <c r="B115" s="46" t="s">
        <v>128</v>
      </c>
      <c r="C115" s="46"/>
      <c r="D115" s="46"/>
    </row>
    <row r="117" spans="1:4">
      <c r="B117" s="47" t="s">
        <v>130</v>
      </c>
    </row>
    <row r="118" spans="1:4">
      <c r="A118" s="63" t="s">
        <v>30</v>
      </c>
    </row>
    <row r="119" spans="1:4">
      <c r="A119" s="64" t="s">
        <v>31</v>
      </c>
      <c r="B119" s="47" t="s">
        <v>27</v>
      </c>
    </row>
    <row r="120" spans="1:4">
      <c r="A120" s="64" t="s">
        <v>32</v>
      </c>
      <c r="B120" s="47" t="s">
        <v>131</v>
      </c>
    </row>
    <row r="121" spans="1:4">
      <c r="A121" s="64" t="s">
        <v>33</v>
      </c>
    </row>
    <row r="122" spans="1:4">
      <c r="A122" s="64" t="s">
        <v>34</v>
      </c>
    </row>
    <row r="123" spans="1:4">
      <c r="A123" s="63" t="s">
        <v>35</v>
      </c>
    </row>
    <row r="124" spans="1:4">
      <c r="A124" s="64" t="s">
        <v>36</v>
      </c>
    </row>
    <row r="125" spans="1:4">
      <c r="A125" s="64" t="s">
        <v>37</v>
      </c>
    </row>
    <row r="126" spans="1:4">
      <c r="A126" s="64" t="s">
        <v>125</v>
      </c>
    </row>
    <row r="127" spans="1:4">
      <c r="A127" s="64" t="s">
        <v>38</v>
      </c>
    </row>
    <row r="128" spans="1:4">
      <c r="A128" s="64" t="s">
        <v>39</v>
      </c>
    </row>
    <row r="129" spans="1:1">
      <c r="A129" s="64" t="s">
        <v>4</v>
      </c>
    </row>
    <row r="130" spans="1:1">
      <c r="A130" s="63" t="s">
        <v>40</v>
      </c>
    </row>
    <row r="131" spans="1:1">
      <c r="A131" s="63" t="s">
        <v>41</v>
      </c>
    </row>
    <row r="132" spans="1:1">
      <c r="A132" s="63" t="s">
        <v>42</v>
      </c>
    </row>
    <row r="133" spans="1:1">
      <c r="A133" s="63" t="s">
        <v>43</v>
      </c>
    </row>
    <row r="134" spans="1:1">
      <c r="A134" s="63" t="s">
        <v>44</v>
      </c>
    </row>
    <row r="135" spans="1:1">
      <c r="A135" s="63" t="s">
        <v>45</v>
      </c>
    </row>
    <row r="136" spans="1:1">
      <c r="A136" s="63" t="s">
        <v>46</v>
      </c>
    </row>
    <row r="137" spans="1:1">
      <c r="A137" s="63" t="s">
        <v>47</v>
      </c>
    </row>
    <row r="138" spans="1:1">
      <c r="A138" s="63" t="s">
        <v>48</v>
      </c>
    </row>
    <row r="139" spans="1:1">
      <c r="A139" s="63" t="s">
        <v>49</v>
      </c>
    </row>
    <row r="140" spans="1:1">
      <c r="A140" s="63" t="s">
        <v>5</v>
      </c>
    </row>
    <row r="141" spans="1:1">
      <c r="A141" s="63" t="s">
        <v>50</v>
      </c>
    </row>
    <row r="142" spans="1:1">
      <c r="A142" s="63" t="s">
        <v>6</v>
      </c>
    </row>
    <row r="143" spans="1:1">
      <c r="A143" s="63" t="s">
        <v>51</v>
      </c>
    </row>
    <row r="144" spans="1:1">
      <c r="A144" s="63" t="s">
        <v>52</v>
      </c>
    </row>
    <row r="145" spans="1:1">
      <c r="A145" s="63" t="s">
        <v>7</v>
      </c>
    </row>
    <row r="146" spans="1:1">
      <c r="A146" s="63" t="s">
        <v>53</v>
      </c>
    </row>
    <row r="147" spans="1:1">
      <c r="A147" s="63" t="s">
        <v>54</v>
      </c>
    </row>
    <row r="148" spans="1:1">
      <c r="A148" s="63" t="s">
        <v>55</v>
      </c>
    </row>
    <row r="149" spans="1:1">
      <c r="A149" s="63" t="s">
        <v>56</v>
      </c>
    </row>
    <row r="150" spans="1:1">
      <c r="A150" s="63" t="s">
        <v>57</v>
      </c>
    </row>
    <row r="151" spans="1:1">
      <c r="A151" s="63" t="s">
        <v>58</v>
      </c>
    </row>
    <row r="152" spans="1:1">
      <c r="A152" s="63" t="s">
        <v>59</v>
      </c>
    </row>
    <row r="153" spans="1:1">
      <c r="A153" s="63" t="s">
        <v>8</v>
      </c>
    </row>
    <row r="154" spans="1:1">
      <c r="A154" s="63" t="s">
        <v>60</v>
      </c>
    </row>
    <row r="155" spans="1:1">
      <c r="A155" s="63" t="s">
        <v>61</v>
      </c>
    </row>
    <row r="156" spans="1:1">
      <c r="A156" s="63" t="s">
        <v>9</v>
      </c>
    </row>
    <row r="157" spans="1:1">
      <c r="A157" s="63" t="s">
        <v>62</v>
      </c>
    </row>
    <row r="158" spans="1:1">
      <c r="A158" s="63" t="s">
        <v>10</v>
      </c>
    </row>
    <row r="159" spans="1:1">
      <c r="A159" s="63" t="s">
        <v>11</v>
      </c>
    </row>
    <row r="160" spans="1:1">
      <c r="A160" s="63" t="s">
        <v>63</v>
      </c>
    </row>
    <row r="161" spans="1:1">
      <c r="A161" s="63" t="s">
        <v>64</v>
      </c>
    </row>
    <row r="162" spans="1:1">
      <c r="A162" s="63" t="s">
        <v>65</v>
      </c>
    </row>
    <row r="163" spans="1:1">
      <c r="A163" s="63" t="s">
        <v>66</v>
      </c>
    </row>
    <row r="164" spans="1:1">
      <c r="A164" s="63" t="s">
        <v>67</v>
      </c>
    </row>
    <row r="165" spans="1:1">
      <c r="A165" s="63" t="s">
        <v>12</v>
      </c>
    </row>
    <row r="166" spans="1:1">
      <c r="A166" s="63" t="s">
        <v>68</v>
      </c>
    </row>
    <row r="167" spans="1:1">
      <c r="A167" s="63" t="s">
        <v>13</v>
      </c>
    </row>
    <row r="168" spans="1:1">
      <c r="A168" s="63" t="s">
        <v>69</v>
      </c>
    </row>
    <row r="169" spans="1:1">
      <c r="A169" s="63" t="s">
        <v>14</v>
      </c>
    </row>
    <row r="170" spans="1:1">
      <c r="A170" s="63" t="s">
        <v>70</v>
      </c>
    </row>
    <row r="171" spans="1:1">
      <c r="A171" s="63" t="s">
        <v>71</v>
      </c>
    </row>
    <row r="172" spans="1:1">
      <c r="A172" s="63" t="s">
        <v>15</v>
      </c>
    </row>
    <row r="173" spans="1:1">
      <c r="A173" s="63" t="s">
        <v>72</v>
      </c>
    </row>
    <row r="174" spans="1:1">
      <c r="A174" s="63" t="s">
        <v>73</v>
      </c>
    </row>
    <row r="175" spans="1:1">
      <c r="A175" s="63" t="s">
        <v>74</v>
      </c>
    </row>
    <row r="176" spans="1:1">
      <c r="A176" s="63" t="s">
        <v>75</v>
      </c>
    </row>
    <row r="177" spans="1:1">
      <c r="A177" s="63" t="s">
        <v>77</v>
      </c>
    </row>
    <row r="178" spans="1:1">
      <c r="A178" s="63" t="s">
        <v>16</v>
      </c>
    </row>
    <row r="179" spans="1:1">
      <c r="A179" s="63" t="s">
        <v>78</v>
      </c>
    </row>
    <row r="180" spans="1:1">
      <c r="A180" s="63" t="s">
        <v>17</v>
      </c>
    </row>
    <row r="181" spans="1:1">
      <c r="A181" s="63" t="s">
        <v>76</v>
      </c>
    </row>
    <row r="182" spans="1:1">
      <c r="A182" s="63" t="s">
        <v>18</v>
      </c>
    </row>
    <row r="183" spans="1:1">
      <c r="A183" s="63" t="s">
        <v>79</v>
      </c>
    </row>
    <row r="184" spans="1:1">
      <c r="A184" s="63" t="s">
        <v>80</v>
      </c>
    </row>
    <row r="185" spans="1:1">
      <c r="A185" s="63" t="s">
        <v>81</v>
      </c>
    </row>
    <row r="186" spans="1:1">
      <c r="A186" s="63" t="s">
        <v>19</v>
      </c>
    </row>
    <row r="187" spans="1:1">
      <c r="A187" s="63" t="s">
        <v>20</v>
      </c>
    </row>
    <row r="188" spans="1:1">
      <c r="A188" s="63" t="s">
        <v>21</v>
      </c>
    </row>
    <row r="189" spans="1:1">
      <c r="A189" s="63" t="s">
        <v>82</v>
      </c>
    </row>
    <row r="190" spans="1:1">
      <c r="A190" s="63" t="s">
        <v>83</v>
      </c>
    </row>
    <row r="191" spans="1:1">
      <c r="A191" s="63" t="s">
        <v>84</v>
      </c>
    </row>
    <row r="192" spans="1:1">
      <c r="A192" s="63" t="s">
        <v>85</v>
      </c>
    </row>
    <row r="193" spans="1:1">
      <c r="A193" s="63" t="s">
        <v>86</v>
      </c>
    </row>
    <row r="194" spans="1:1">
      <c r="A194" s="63" t="s">
        <v>87</v>
      </c>
    </row>
    <row r="195" spans="1:1">
      <c r="A195" s="63" t="s">
        <v>88</v>
      </c>
    </row>
    <row r="196" spans="1:1">
      <c r="A196" s="63" t="s">
        <v>89</v>
      </c>
    </row>
    <row r="197" spans="1:1">
      <c r="A197" s="63" t="s">
        <v>90</v>
      </c>
    </row>
    <row r="198" spans="1:1">
      <c r="A198" s="63" t="s">
        <v>91</v>
      </c>
    </row>
    <row r="199" spans="1:1">
      <c r="A199" s="63" t="s">
        <v>22</v>
      </c>
    </row>
    <row r="200" spans="1:1">
      <c r="A200" s="63" t="s">
        <v>92</v>
      </c>
    </row>
    <row r="201" spans="1:1">
      <c r="A201" s="63" t="s">
        <v>93</v>
      </c>
    </row>
    <row r="202" spans="1:1">
      <c r="A202" s="63" t="s">
        <v>94</v>
      </c>
    </row>
    <row r="203" spans="1:1">
      <c r="A203" s="63" t="s">
        <v>23</v>
      </c>
    </row>
    <row r="204" spans="1:1">
      <c r="A204" s="63" t="s">
        <v>95</v>
      </c>
    </row>
    <row r="205" spans="1:1">
      <c r="A205" s="63" t="s">
        <v>96</v>
      </c>
    </row>
    <row r="206" spans="1:1">
      <c r="A206" s="63" t="s">
        <v>97</v>
      </c>
    </row>
    <row r="207" spans="1:1">
      <c r="A207" s="63" t="s">
        <v>98</v>
      </c>
    </row>
    <row r="208" spans="1:1">
      <c r="A208" s="63" t="s">
        <v>99</v>
      </c>
    </row>
    <row r="209" spans="1:1">
      <c r="A209" s="63" t="s">
        <v>100</v>
      </c>
    </row>
    <row r="210" spans="1:1">
      <c r="A210" s="63" t="s">
        <v>101</v>
      </c>
    </row>
    <row r="211" spans="1:1">
      <c r="A211" s="63" t="s">
        <v>102</v>
      </c>
    </row>
    <row r="212" spans="1:1">
      <c r="A212" s="63" t="s">
        <v>103</v>
      </c>
    </row>
    <row r="213" spans="1:1">
      <c r="A213" s="63" t="s">
        <v>155</v>
      </c>
    </row>
    <row r="214" spans="1:1">
      <c r="A214" s="63" t="s">
        <v>154</v>
      </c>
    </row>
    <row r="215" spans="1:1">
      <c r="A215" s="63" t="s">
        <v>105</v>
      </c>
    </row>
    <row r="216" spans="1:1">
      <c r="A216" s="63" t="s">
        <v>106</v>
      </c>
    </row>
    <row r="217" spans="1:1">
      <c r="A217" s="63" t="s">
        <v>107</v>
      </c>
    </row>
    <row r="218" spans="1:1">
      <c r="A218" s="63" t="s">
        <v>108</v>
      </c>
    </row>
    <row r="219" spans="1:1">
      <c r="A219" s="63" t="s">
        <v>109</v>
      </c>
    </row>
    <row r="220" spans="1:1">
      <c r="A220" s="63" t="s">
        <v>110</v>
      </c>
    </row>
    <row r="221" spans="1:1">
      <c r="A221" s="63" t="s">
        <v>115</v>
      </c>
    </row>
    <row r="222" spans="1:1">
      <c r="A222" s="63" t="s">
        <v>111</v>
      </c>
    </row>
    <row r="223" spans="1:1">
      <c r="A223" s="63" t="s">
        <v>112</v>
      </c>
    </row>
    <row r="224" spans="1:1">
      <c r="A224" s="63" t="s">
        <v>113</v>
      </c>
    </row>
    <row r="225" spans="1:1">
      <c r="A225" s="63" t="s">
        <v>114</v>
      </c>
    </row>
    <row r="226" spans="1:1">
      <c r="A226" s="63" t="s">
        <v>116</v>
      </c>
    </row>
    <row r="227" spans="1:1">
      <c r="A227" s="63" t="s">
        <v>24</v>
      </c>
    </row>
    <row r="228" spans="1:1">
      <c r="A228" s="63" t="s">
        <v>25</v>
      </c>
    </row>
    <row r="229" spans="1:1">
      <c r="A229" s="63" t="s">
        <v>117</v>
      </c>
    </row>
    <row r="230" spans="1:1">
      <c r="A230" s="63" t="s">
        <v>118</v>
      </c>
    </row>
    <row r="231" spans="1:1">
      <c r="A231" s="63" t="s">
        <v>119</v>
      </c>
    </row>
    <row r="232" spans="1:1">
      <c r="A232" s="63" t="s">
        <v>120</v>
      </c>
    </row>
  </sheetData>
  <sheetProtection password="CE34" sheet="1" objects="1" scenarios="1"/>
  <autoFilter ref="A1:B11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TDC Limit Calculator</vt:lpstr>
      <vt:lpstr>MSA Areas</vt:lpstr>
      <vt:lpstr>Counties</vt:lpstr>
      <vt:lpstr>TDC Limit Calculator (old)</vt:lpstr>
      <vt:lpstr>Sheet1</vt:lpstr>
      <vt:lpstr>'MSA Areas'!Print_Area</vt:lpstr>
      <vt:lpstr>Counties!Print_Titles</vt:lpstr>
    </vt:vector>
  </TitlesOfParts>
  <Company>Ohio Housing Finance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 QAP Exhibits</dc:title>
  <dc:creator>Kevin Clark</dc:creator>
  <cp:lastModifiedBy>Jesse Mofle</cp:lastModifiedBy>
  <cp:lastPrinted>2012-08-07T13:57:11Z</cp:lastPrinted>
  <dcterms:created xsi:type="dcterms:W3CDTF">1999-01-05T15:28:24Z</dcterms:created>
  <dcterms:modified xsi:type="dcterms:W3CDTF">2023-07-19T16:15:01Z</dcterms:modified>
</cp:coreProperties>
</file>